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SgA Europe " sheetId="1" r:id="rId1"/>
  </sheets>
  <definedNames/>
  <calcPr fullCalcOnLoad="1"/>
</workbook>
</file>

<file path=xl/sharedStrings.xml><?xml version="1.0" encoding="utf-8"?>
<sst xmlns="http://schemas.openxmlformats.org/spreadsheetml/2006/main" count="1012" uniqueCount="173">
  <si>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</si>
  <si>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</si>
  <si>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</si>
  <si>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</si>
  <si>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</si>
  <si>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</si>
  <si>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</si>
  <si>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</si>
  <si>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</si>
  <si>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</si>
  <si>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</si>
  <si>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</si>
  <si>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</si>
  <si>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</si>
  <si>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</si>
  <si>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</si>
  <si>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</si>
  <si>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</si>
  <si>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</si>
  <si>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9T50           </t>
  </si>
  <si>
    <t>State Street Europe ESG Screened Managed Volatilit</t>
  </si>
  <si>
    <t>EUR</t>
  </si>
  <si>
    <t>Equity</t>
  </si>
  <si>
    <t xml:space="preserve">Baloise Holding AG Ordinary CHF 0.1 </t>
  </si>
  <si>
    <t>CHF</t>
  </si>
  <si>
    <t xml:space="preserve">   </t>
  </si>
  <si>
    <t xml:space="preserve">Barry Callebaut AG Ordinary CHF 0.02 </t>
  </si>
  <si>
    <t xml:space="preserve">Chocoladefabriken Lindt &amp; Spru Ordinary CHF 10.0 </t>
  </si>
  <si>
    <t xml:space="preserve">Chocoladefabriken Lindt &amp; Spru Ordinary CHF 100.0 </t>
  </si>
  <si>
    <t xml:space="preserve">EMS-Chemie Holding AG Ordinary CHF 0.01 </t>
  </si>
  <si>
    <t xml:space="preserve">Geberit AG Ordinary CHF 0.1 </t>
  </si>
  <si>
    <t xml:space="preserve">Givaudan SA Ordinary CHF 10.0 </t>
  </si>
  <si>
    <t xml:space="preserve">Kuehne + Nagel Intl AG Ordinary CHF 1.0 </t>
  </si>
  <si>
    <t xml:space="preserve">Logitech Intl SA Ordinary CHF 0.25 </t>
  </si>
  <si>
    <t xml:space="preserve">Lonza Group AG Ordinary CHF 1.0 </t>
  </si>
  <si>
    <t xml:space="preserve">Nestle SA Ordinary CHF 0.1 </t>
  </si>
  <si>
    <t xml:space="preserve">Novartis AG Ordinary CHF 0.5 </t>
  </si>
  <si>
    <t xml:space="preserve">Roche Holding AG Ordinary CHF 0E-14 </t>
  </si>
  <si>
    <t xml:space="preserve">Roche Holding AG Ordinary CHF 1.0 </t>
  </si>
  <si>
    <t xml:space="preserve">SGS SA Ordinary CHF 1.0 </t>
  </si>
  <si>
    <t xml:space="preserve">Schindler Holding AG Ordinary CHF 0.1 </t>
  </si>
  <si>
    <t xml:space="preserve">Sika AG Ordinary CHF 0.01 </t>
  </si>
  <si>
    <t xml:space="preserve">Swiss Prime Site AG Ordinary CHF 15.3 </t>
  </si>
  <si>
    <t xml:space="preserve">Swisscom AG Ordinary CHF 1.0 </t>
  </si>
  <si>
    <t>Net Liquidity</t>
  </si>
  <si>
    <t xml:space="preserve">                                                                       </t>
  </si>
  <si>
    <t xml:space="preserve">Chr Hansen Holding A/S Ordinary DKK 10.0 </t>
  </si>
  <si>
    <t>DKK</t>
  </si>
  <si>
    <t xml:space="preserve">Coloplast A/S Ordinary DKK 1.0 </t>
  </si>
  <si>
    <t xml:space="preserve">DSV A/S Ordinary DKK 1.0 </t>
  </si>
  <si>
    <t xml:space="preserve">Genmab A/S Ordinary DKK 1.0 </t>
  </si>
  <si>
    <t xml:space="preserve">Novo Nordisk A/S Ordinary DKK 0.2 </t>
  </si>
  <si>
    <t xml:space="preserve">Novozymes A/S Ordinary DKK 2.0 </t>
  </si>
  <si>
    <t xml:space="preserve">Tryg A/S Ordinary DKK 5.0 </t>
  </si>
  <si>
    <t xml:space="preserve">                                                                         </t>
  </si>
  <si>
    <t xml:space="preserve">Air Liquide SA Ordinary EUR 5.5 </t>
  </si>
  <si>
    <t xml:space="preserve">Bayer AG Ordinary EUR </t>
  </si>
  <si>
    <t xml:space="preserve">Beiersdorf AG Ordinary EUR </t>
  </si>
  <si>
    <t xml:space="preserve">BioMerieux Ordinary EUR </t>
  </si>
  <si>
    <t xml:space="preserve">Bollore SA Ordinary EUR 0.16 </t>
  </si>
  <si>
    <t xml:space="preserve">Bureau Veritas SA Ordinary EUR 0.12 </t>
  </si>
  <si>
    <t xml:space="preserve">Carl Zeiss Meditec AG Ordinary EUR </t>
  </si>
  <si>
    <t xml:space="preserve">Carrefour SA Ordinary EUR 2.5 </t>
  </si>
  <si>
    <t xml:space="preserve">Cellnex Telecom SA Ordinary EUR 0.25 </t>
  </si>
  <si>
    <t xml:space="preserve">Danone SA Ordinary EUR 0.25 </t>
  </si>
  <si>
    <t xml:space="preserve">Dassault Systemes SE Ordinary EUR 0.1 </t>
  </si>
  <si>
    <t xml:space="preserve">Delivery Hero SE Ordinary EUR </t>
  </si>
  <si>
    <t xml:space="preserve">Deutsche Post AG Ordinary EUR </t>
  </si>
  <si>
    <t xml:space="preserve">Deutsche Telekom AG Ordinary EUR </t>
  </si>
  <si>
    <t xml:space="preserve">DiaSorin SpA Ordinary EUR 1.0 </t>
  </si>
  <si>
    <t xml:space="preserve">Elia Group SA/NV Ordinary EUR </t>
  </si>
  <si>
    <t xml:space="preserve">Elisa Oyj Ordinary EUR </t>
  </si>
  <si>
    <t xml:space="preserve">Endesa SA Ordinary EUR 1.2 </t>
  </si>
  <si>
    <t xml:space="preserve">Etablissements Franz Colruyt N Ordinary EUR </t>
  </si>
  <si>
    <t xml:space="preserve">Eurofins Scientific SE Ordinary EUR 0.1 </t>
  </si>
  <si>
    <t xml:space="preserve">Evonik Industries AG Ordinary EUR </t>
  </si>
  <si>
    <t xml:space="preserve">FUCHS PETROLUB SE Preference EUR </t>
  </si>
  <si>
    <t xml:space="preserve">FinecoBk Banca Fineco SpA Ordinary EUR 0.33 </t>
  </si>
  <si>
    <t xml:space="preserve">Fresenius Medical Care AG &amp; Co Ordinary EUR </t>
  </si>
  <si>
    <t xml:space="preserve">GEA Group AG Ordinary EUR </t>
  </si>
  <si>
    <t xml:space="preserve">Grifols SA Ordinary EUR 0.25 </t>
  </si>
  <si>
    <t xml:space="preserve">Heineken Holding NV Ordinary EUR 1.6 </t>
  </si>
  <si>
    <t xml:space="preserve">Heineken NV Ordinary EUR 1.6 </t>
  </si>
  <si>
    <t xml:space="preserve">Henkel AG &amp; Co KGaA Ordinary EUR </t>
  </si>
  <si>
    <t xml:space="preserve">Henkel AG &amp; Co KGaA Preference EUR </t>
  </si>
  <si>
    <t xml:space="preserve">Hermes Intl Ordinary EUR </t>
  </si>
  <si>
    <t xml:space="preserve">Iberdrola SA Ordinary EUR 0.75 </t>
  </si>
  <si>
    <t xml:space="preserve">Infrastrutture Wireless Italia Ordinary EUR </t>
  </si>
  <si>
    <t xml:space="preserve">JDE Peet's NV Ordinary EUR 0.01 </t>
  </si>
  <si>
    <t xml:space="preserve">Jeronimo Martins SGPS SA Ordinary EUR 1.0 </t>
  </si>
  <si>
    <t xml:space="preserve">KBC Group NV Ordinary EUR </t>
  </si>
  <si>
    <t xml:space="preserve">Kerry Group PLC Ordinary EUR 0.125 </t>
  </si>
  <si>
    <t xml:space="preserve">Kesko Oyj Ordinary EUR </t>
  </si>
  <si>
    <t xml:space="preserve">Knorr-Bremse AG Ordinary EUR </t>
  </si>
  <si>
    <t xml:space="preserve">Kone Oyj Ordinary EUR </t>
  </si>
  <si>
    <t xml:space="preserve">Koninklijke Ahold Delhaize NV Ordinary EUR 0.01 </t>
  </si>
  <si>
    <t xml:space="preserve">Koninklijke DSM NV Ordinary EUR 1.5 </t>
  </si>
  <si>
    <t xml:space="preserve">Koninklijke KPN NV Ordinary EUR 0.04 </t>
  </si>
  <si>
    <t xml:space="preserve">L'Oreal SA Ordinary EUR 0.2 </t>
  </si>
  <si>
    <t xml:space="preserve">LEG Immobilien SE Ordinary EUR </t>
  </si>
  <si>
    <t xml:space="preserve">Merck KGaA Ordinary EUR </t>
  </si>
  <si>
    <t xml:space="preserve">Orange SA Ordinary EUR 4.0 </t>
  </si>
  <si>
    <t xml:space="preserve">Orion Oyj Ordinary EUR 0.65 CL B </t>
  </si>
  <si>
    <t xml:space="preserve">Pernod Ricard SA Ordinary EUR 1.55 </t>
  </si>
  <si>
    <t xml:space="preserve">Proximus SADP Ordinary EUR </t>
  </si>
  <si>
    <t xml:space="preserve">QIAGEN NV Ordinary EUR 0.01 </t>
  </si>
  <si>
    <t xml:space="preserve">Rational AG Ordinary EUR </t>
  </si>
  <si>
    <t xml:space="preserve">Recordati Industria Chimica e Ordinary EUR 0.125 </t>
  </si>
  <si>
    <t xml:space="preserve">Red Electrica Corp SA Ordinary EUR 0.5 </t>
  </si>
  <si>
    <t xml:space="preserve">Remy Cointreau SA Ordinary EUR 1.6 </t>
  </si>
  <si>
    <t xml:space="preserve">SEB SA Ordinary EUR 1.0 </t>
  </si>
  <si>
    <t xml:space="preserve">Sanofi Ordinary EUR 2.0 </t>
  </si>
  <si>
    <t xml:space="preserve">Sartorius Stedim Biotech Ordinary EUR 0.2 </t>
  </si>
  <si>
    <t xml:space="preserve">Scout24 SE Ordinary EUR </t>
  </si>
  <si>
    <t xml:space="preserve">Siemens Healthineers AG Ordinary EUR </t>
  </si>
  <si>
    <t xml:space="preserve">Snam SpA Ordinary EUR </t>
  </si>
  <si>
    <t xml:space="preserve">Solvay SA Ordinary EUR 15.0 </t>
  </si>
  <si>
    <t xml:space="preserve">Symrise AG Ordinary EUR </t>
  </si>
  <si>
    <t xml:space="preserve">Telefonica Deutschland Holding Ordinary EUR </t>
  </si>
  <si>
    <t xml:space="preserve">Terna - Rete Elettrica Naziona Ordinary EUR 0.22 </t>
  </si>
  <si>
    <t xml:space="preserve">UCB SA Ordinary EUR </t>
  </si>
  <si>
    <t xml:space="preserve">UPM-Kymmene Oyj Ordinary EUR </t>
  </si>
  <si>
    <t xml:space="preserve">Uniper SE Ordinary EUR </t>
  </si>
  <si>
    <t xml:space="preserve">Universal Music Group NV Ordinary EUR 10.0 </t>
  </si>
  <si>
    <t xml:space="preserve">Utd Internet AG Ordinary EUR </t>
  </si>
  <si>
    <t xml:space="preserve">Vivendi SE Ordinary EUR 5.5 </t>
  </si>
  <si>
    <t xml:space="preserve">Wolters Kluwer NV Ordinary EUR 0.12 </t>
  </si>
  <si>
    <t xml:space="preserve">Zalando SE Ordinary EUR </t>
  </si>
  <si>
    <t xml:space="preserve">voestalpine AG Ordinary EUR </t>
  </si>
  <si>
    <t xml:space="preserve">                                                                 </t>
  </si>
  <si>
    <t>Accrued Expense</t>
  </si>
  <si>
    <t xml:space="preserve">                                                                                       </t>
  </si>
  <si>
    <t xml:space="preserve">Admiral Group PLC Ordinary GBP 0.1 </t>
  </si>
  <si>
    <t>GBP</t>
  </si>
  <si>
    <t xml:space="preserve">Associated Brit Foods PLC Ordinary GBP 5.68 </t>
  </si>
  <si>
    <t xml:space="preserve">AstraZeneca PLC Ordinary GBP 0.25 </t>
  </si>
  <si>
    <t xml:space="preserve">Auto Trader Group PLC Ordinary GBP 1.0 </t>
  </si>
  <si>
    <t xml:space="preserve">Croda Intl PLC Ordinary GBP 10.60976 </t>
  </si>
  <si>
    <t xml:space="preserve">GlaxoSmithKline PLC Ordinary GBP 25.0 </t>
  </si>
  <si>
    <t xml:space="preserve">HSBC Holdings PLC Ordinary GBP 0.5 </t>
  </si>
  <si>
    <t xml:space="preserve">Halma PLC Ordinary GBP 10.0 </t>
  </si>
  <si>
    <t xml:space="preserve">Hikma Pharmaceuticals PLC Ordinary GBP 10.0 </t>
  </si>
  <si>
    <t xml:space="preserve">J Sainsbury PLC Ordinary GBP 28.5714 </t>
  </si>
  <si>
    <t xml:space="preserve">National Grid PLC Ordinary GBP 12.43129 </t>
  </si>
  <si>
    <t xml:space="preserve">Ocado Group PLC Ordinary GBP 2.0 </t>
  </si>
  <si>
    <t xml:space="preserve">Pearson PLC Ordinary GBP 25.0 </t>
  </si>
  <si>
    <t xml:space="preserve">Reckitt Benckiser Group PLC Ordinary GBP 10.0 </t>
  </si>
  <si>
    <t xml:space="preserve">Rentokil Initial PLC Ordinary GBP 1.0 </t>
  </si>
  <si>
    <t xml:space="preserve">Rio Tinto PLC Ordinary GBP 10.0 </t>
  </si>
  <si>
    <t xml:space="preserve">Sage Group PLC/The Ordinary GBP 1.051948 </t>
  </si>
  <si>
    <t xml:space="preserve">Segro PLC REIT GBP </t>
  </si>
  <si>
    <t xml:space="preserve">Severn Trent PLC Ordinary GBP 97.89 </t>
  </si>
  <si>
    <t xml:space="preserve">Smith &amp; Nephew PLC Ordinary GBP 0.2 </t>
  </si>
  <si>
    <t xml:space="preserve">Spirax-Sarco Engineering PLC Ordinary GBP 26.9231 </t>
  </si>
  <si>
    <t xml:space="preserve">Tesco PLC Ordinary GBP 6.33333 </t>
  </si>
  <si>
    <t xml:space="preserve">Unilever PLC Ordinary GBP 3.11 </t>
  </si>
  <si>
    <t xml:space="preserve">Utd Utilities Group PLC Ordinary GBP 5.0 </t>
  </si>
  <si>
    <t xml:space="preserve">                                                                                            </t>
  </si>
  <si>
    <t xml:space="preserve">Gjensidige Forsikring ASA Ordinary NOK 2.0 </t>
  </si>
  <si>
    <t>NOK</t>
  </si>
  <si>
    <t xml:space="preserve">Mowi ASA Ordinary NOK 7.5 </t>
  </si>
  <si>
    <t xml:space="preserve">Orkla ASA Ordinary NOK 1.25 </t>
  </si>
  <si>
    <t xml:space="preserve">Telenor ASA Ordinary NOK 6.0 </t>
  </si>
  <si>
    <t xml:space="preserve">                                                                              </t>
  </si>
  <si>
    <t xml:space="preserve">Epiroc AB Ordinary SEK 0.412413 </t>
  </si>
  <si>
    <t>SEK</t>
  </si>
  <si>
    <t xml:space="preserve">Essity AB Ordinary SEK 3.35 </t>
  </si>
  <si>
    <t xml:space="preserve">Svenska Cellulosa AB SCA Ordinary SEK 3.33 </t>
  </si>
  <si>
    <t xml:space="preserve">Svenska Handelsbanken AB Ordinary SEK 1.55 </t>
  </si>
  <si>
    <t xml:space="preserve">Swedbank AB Ordinary SEK 22.0 </t>
  </si>
  <si>
    <t xml:space="preserve">Telia Co AB Ordinary SEK 3.2 </t>
  </si>
  <si>
    <t>USD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</si>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</sst>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33">"31-Dec-21"</f>
        <v>31-Dec-21</v>
      </c>
      <c r="D2" t="s">
        <v>21</v>
      </c>
      <c r="E2" t="s">
        <v>22</v>
      </c>
      <c r="F2" t="str">
        <f>"7124594"</f>
        <v>7124594</v>
      </c>
      <c r="G2" t="s">
        <v>23</v>
      </c>
      <c r="I2" t="s">
        <v>24</v>
      </c>
      <c r="J2">
        <v>0.96510212</v>
      </c>
      <c r="K2">
        <v>949</v>
      </c>
      <c r="L2">
        <v>136552.44</v>
      </c>
      <c r="M2">
        <v>131319.73</v>
      </c>
      <c r="N2">
        <v>149.1</v>
      </c>
      <c r="O2">
        <v>141495.9</v>
      </c>
      <c r="P2">
        <v>136557.99</v>
      </c>
      <c r="Q2">
        <v>0</v>
      </c>
      <c r="R2">
        <v>0</v>
      </c>
      <c r="S2">
        <v>0.146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22</v>
      </c>
      <c r="F3" t="str">
        <f>"5476929"</f>
        <v>5476929</v>
      </c>
      <c r="G3" t="s">
        <v>26</v>
      </c>
      <c r="I3" t="s">
        <v>24</v>
      </c>
      <c r="J3">
        <v>0.96510212</v>
      </c>
      <c r="K3">
        <v>443</v>
      </c>
      <c r="L3">
        <v>787191.72</v>
      </c>
      <c r="M3">
        <v>715713.12</v>
      </c>
      <c r="N3">
        <v>2216</v>
      </c>
      <c r="O3">
        <v>981688</v>
      </c>
      <c r="P3">
        <v>947429.17</v>
      </c>
      <c r="Q3">
        <v>0</v>
      </c>
      <c r="R3">
        <v>0</v>
      </c>
      <c r="S3">
        <v>1.012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F4" t="str">
        <f>"5962280"</f>
        <v>5962280</v>
      </c>
      <c r="G4" t="s">
        <v>27</v>
      </c>
      <c r="I4" t="s">
        <v>24</v>
      </c>
      <c r="J4">
        <v>0.96510212</v>
      </c>
      <c r="K4">
        <v>8</v>
      </c>
      <c r="L4">
        <v>51887.47</v>
      </c>
      <c r="M4">
        <v>46711.38</v>
      </c>
      <c r="N4">
        <v>12630</v>
      </c>
      <c r="O4">
        <v>101040</v>
      </c>
      <c r="P4">
        <v>97513.92</v>
      </c>
      <c r="Q4">
        <v>0</v>
      </c>
      <c r="R4">
        <v>0</v>
      </c>
      <c r="S4">
        <v>0.104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22</v>
      </c>
      <c r="F5" t="str">
        <f>"5962309"</f>
        <v>5962309</v>
      </c>
      <c r="G5" t="s">
        <v>28</v>
      </c>
      <c r="I5" t="s">
        <v>24</v>
      </c>
      <c r="J5">
        <v>0.96510212</v>
      </c>
      <c r="K5">
        <v>9</v>
      </c>
      <c r="L5">
        <v>752310.58</v>
      </c>
      <c r="M5">
        <v>685157.41</v>
      </c>
      <c r="N5">
        <v>122200</v>
      </c>
      <c r="O5">
        <v>1099800</v>
      </c>
      <c r="P5">
        <v>1061419.31</v>
      </c>
      <c r="Q5">
        <v>0</v>
      </c>
      <c r="R5">
        <v>0</v>
      </c>
      <c r="S5">
        <v>1.134</v>
      </c>
      <c r="T5" t="s">
        <v>25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22</v>
      </c>
      <c r="F6" t="str">
        <f>"7635610"</f>
        <v>7635610</v>
      </c>
      <c r="G6" t="s">
        <v>29</v>
      </c>
      <c r="I6" t="s">
        <v>24</v>
      </c>
      <c r="J6">
        <v>0.96510212</v>
      </c>
      <c r="K6">
        <v>1090</v>
      </c>
      <c r="L6">
        <v>687626.45</v>
      </c>
      <c r="M6">
        <v>626545.12</v>
      </c>
      <c r="N6">
        <v>1021</v>
      </c>
      <c r="O6">
        <v>1112890</v>
      </c>
      <c r="P6">
        <v>1074052.5</v>
      </c>
      <c r="Q6">
        <v>0</v>
      </c>
      <c r="R6">
        <v>0</v>
      </c>
      <c r="S6">
        <v>1.148</v>
      </c>
      <c r="T6" t="s">
        <v>25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22</v>
      </c>
      <c r="F7" t="str">
        <f>"B1WGG93"</f>
        <v>B1WGG93</v>
      </c>
      <c r="G7" t="s">
        <v>30</v>
      </c>
      <c r="I7" t="s">
        <v>24</v>
      </c>
      <c r="J7">
        <v>0.96510212</v>
      </c>
      <c r="K7">
        <v>1116</v>
      </c>
      <c r="L7">
        <v>618013.68</v>
      </c>
      <c r="M7">
        <v>569736.26</v>
      </c>
      <c r="N7">
        <v>745.2</v>
      </c>
      <c r="O7">
        <v>831643.2</v>
      </c>
      <c r="P7">
        <v>802620.62</v>
      </c>
      <c r="Q7">
        <v>0</v>
      </c>
      <c r="R7">
        <v>0</v>
      </c>
      <c r="S7">
        <v>0.858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22</v>
      </c>
      <c r="F8" t="str">
        <f>"5980613"</f>
        <v>5980613</v>
      </c>
      <c r="G8" t="s">
        <v>31</v>
      </c>
      <c r="I8" t="s">
        <v>24</v>
      </c>
      <c r="J8">
        <v>0.96510212</v>
      </c>
      <c r="K8">
        <v>223</v>
      </c>
      <c r="L8">
        <v>699395.22</v>
      </c>
      <c r="M8">
        <v>654894.19</v>
      </c>
      <c r="N8">
        <v>4792</v>
      </c>
      <c r="O8">
        <v>1068616</v>
      </c>
      <c r="P8">
        <v>1031323.57</v>
      </c>
      <c r="Q8">
        <v>0</v>
      </c>
      <c r="R8">
        <v>0</v>
      </c>
      <c r="S8">
        <v>1.102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22</v>
      </c>
      <c r="F9" t="str">
        <f>"B142S60"</f>
        <v>B142S60</v>
      </c>
      <c r="G9" t="s">
        <v>32</v>
      </c>
      <c r="I9" t="s">
        <v>24</v>
      </c>
      <c r="J9">
        <v>0.96510212</v>
      </c>
      <c r="K9">
        <v>3370</v>
      </c>
      <c r="L9">
        <v>561675.28</v>
      </c>
      <c r="M9">
        <v>512529.75</v>
      </c>
      <c r="N9">
        <v>294.4</v>
      </c>
      <c r="O9">
        <v>992128</v>
      </c>
      <c r="P9">
        <v>957504.84</v>
      </c>
      <c r="Q9">
        <v>0</v>
      </c>
      <c r="R9">
        <v>0</v>
      </c>
      <c r="S9">
        <v>1.023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22</v>
      </c>
      <c r="F10" t="str">
        <f>"B18ZRK2"</f>
        <v>B18ZRK2</v>
      </c>
      <c r="G10" t="s">
        <v>33</v>
      </c>
      <c r="I10" t="s">
        <v>24</v>
      </c>
      <c r="J10">
        <v>0.96510212</v>
      </c>
      <c r="K10">
        <v>9619</v>
      </c>
      <c r="L10">
        <v>806380.57</v>
      </c>
      <c r="M10">
        <v>743832.25</v>
      </c>
      <c r="N10">
        <v>76.88</v>
      </c>
      <c r="O10">
        <v>739508.72</v>
      </c>
      <c r="P10">
        <v>713701.43</v>
      </c>
      <c r="Q10">
        <v>0</v>
      </c>
      <c r="R10">
        <v>0</v>
      </c>
      <c r="S10">
        <v>0.763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22</v>
      </c>
      <c r="F11" t="str">
        <f>"7333378"</f>
        <v>7333378</v>
      </c>
      <c r="G11" t="s">
        <v>34</v>
      </c>
      <c r="I11" t="s">
        <v>24</v>
      </c>
      <c r="J11">
        <v>0.96510212</v>
      </c>
      <c r="K11">
        <v>1568</v>
      </c>
      <c r="L11">
        <v>899510.39</v>
      </c>
      <c r="M11">
        <v>830975.11</v>
      </c>
      <c r="N11">
        <v>761.6</v>
      </c>
      <c r="O11">
        <v>1194188.8</v>
      </c>
      <c r="P11">
        <v>1152514.14</v>
      </c>
      <c r="Q11">
        <v>0</v>
      </c>
      <c r="R11">
        <v>0</v>
      </c>
      <c r="S11">
        <v>1.231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22</v>
      </c>
      <c r="F12" t="str">
        <f>"7123870"</f>
        <v>7123870</v>
      </c>
      <c r="G12" t="s">
        <v>35</v>
      </c>
      <c r="I12" t="s">
        <v>24</v>
      </c>
      <c r="J12">
        <v>0.96510212</v>
      </c>
      <c r="K12">
        <v>8688</v>
      </c>
      <c r="L12">
        <v>902632.86</v>
      </c>
      <c r="M12">
        <v>833751.76</v>
      </c>
      <c r="N12">
        <v>127.44</v>
      </c>
      <c r="O12">
        <v>1107198.72</v>
      </c>
      <c r="P12">
        <v>1068559.83</v>
      </c>
      <c r="Q12">
        <v>0</v>
      </c>
      <c r="R12">
        <v>0</v>
      </c>
      <c r="S12">
        <v>1.142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22</v>
      </c>
      <c r="F13" t="str">
        <f>"7103065"</f>
        <v>7103065</v>
      </c>
      <c r="G13" t="s">
        <v>36</v>
      </c>
      <c r="I13" t="s">
        <v>24</v>
      </c>
      <c r="J13">
        <v>0.96510212</v>
      </c>
      <c r="K13">
        <v>12638</v>
      </c>
      <c r="L13">
        <v>1018741.32</v>
      </c>
      <c r="M13">
        <v>943723.47</v>
      </c>
      <c r="N13">
        <v>80.28</v>
      </c>
      <c r="O13">
        <v>1014578.64</v>
      </c>
      <c r="P13">
        <v>979172</v>
      </c>
      <c r="Q13">
        <v>0</v>
      </c>
      <c r="R13">
        <v>0</v>
      </c>
      <c r="S13">
        <v>1.046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22</v>
      </c>
      <c r="F14" t="str">
        <f>"7110388"</f>
        <v>7110388</v>
      </c>
      <c r="G14" t="s">
        <v>37</v>
      </c>
      <c r="I14" t="s">
        <v>24</v>
      </c>
      <c r="J14">
        <v>0.96510212</v>
      </c>
      <c r="K14">
        <v>2808</v>
      </c>
      <c r="L14">
        <v>924801.33</v>
      </c>
      <c r="M14">
        <v>867418.51</v>
      </c>
      <c r="N14">
        <v>379.1</v>
      </c>
      <c r="O14">
        <v>1064512.8</v>
      </c>
      <c r="P14">
        <v>1027363.56</v>
      </c>
      <c r="Q14">
        <v>0</v>
      </c>
      <c r="R14">
        <v>0</v>
      </c>
      <c r="S14">
        <v>1.098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22</v>
      </c>
      <c r="F15" t="str">
        <f>"7108918"</f>
        <v>7108918</v>
      </c>
      <c r="G15" t="s">
        <v>38</v>
      </c>
      <c r="I15" t="s">
        <v>24</v>
      </c>
      <c r="J15">
        <v>0.96510212</v>
      </c>
      <c r="K15">
        <v>244</v>
      </c>
      <c r="L15">
        <v>83133.05</v>
      </c>
      <c r="M15">
        <v>75673.52</v>
      </c>
      <c r="N15">
        <v>408.8</v>
      </c>
      <c r="O15">
        <v>99747.2</v>
      </c>
      <c r="P15">
        <v>96266.23</v>
      </c>
      <c r="Q15">
        <v>0</v>
      </c>
      <c r="R15">
        <v>0</v>
      </c>
      <c r="S15">
        <v>0.103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22</v>
      </c>
      <c r="F16" t="str">
        <f>"4824778"</f>
        <v>4824778</v>
      </c>
      <c r="G16" t="s">
        <v>39</v>
      </c>
      <c r="I16" t="s">
        <v>24</v>
      </c>
      <c r="J16">
        <v>0.96510212</v>
      </c>
      <c r="K16">
        <v>346</v>
      </c>
      <c r="L16">
        <v>909322.99</v>
      </c>
      <c r="M16">
        <v>840563.48</v>
      </c>
      <c r="N16">
        <v>3047</v>
      </c>
      <c r="O16">
        <v>1054262</v>
      </c>
      <c r="P16">
        <v>1017470.49</v>
      </c>
      <c r="Q16">
        <v>0</v>
      </c>
      <c r="R16">
        <v>0</v>
      </c>
      <c r="S16">
        <v>1.087</v>
      </c>
      <c r="T16" t="s">
        <v>25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22</v>
      </c>
      <c r="F17" t="str">
        <f>"B11WWH2"</f>
        <v>B11WWH2</v>
      </c>
      <c r="G17" t="s">
        <v>40</v>
      </c>
      <c r="I17" t="s">
        <v>24</v>
      </c>
      <c r="J17">
        <v>0.96510212</v>
      </c>
      <c r="K17">
        <v>3677</v>
      </c>
      <c r="L17">
        <v>798849.87</v>
      </c>
      <c r="M17">
        <v>749738.12</v>
      </c>
      <c r="N17">
        <v>244.4</v>
      </c>
      <c r="O17">
        <v>898658.8</v>
      </c>
      <c r="P17">
        <v>867297.51</v>
      </c>
      <c r="Q17">
        <v>0</v>
      </c>
      <c r="R17">
        <v>0</v>
      </c>
      <c r="S17">
        <v>0.927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22</v>
      </c>
      <c r="F18" t="str">
        <f>"B11TCY0"</f>
        <v>B11TCY0</v>
      </c>
      <c r="G18" t="s">
        <v>40</v>
      </c>
      <c r="I18" t="s">
        <v>24</v>
      </c>
      <c r="J18">
        <v>0.96510212</v>
      </c>
      <c r="K18">
        <v>534</v>
      </c>
      <c r="L18">
        <v>137056.76</v>
      </c>
      <c r="M18">
        <v>127236.08</v>
      </c>
      <c r="N18">
        <v>245.5</v>
      </c>
      <c r="O18">
        <v>131097</v>
      </c>
      <c r="P18">
        <v>126521.99</v>
      </c>
      <c r="Q18">
        <v>0</v>
      </c>
      <c r="R18">
        <v>0</v>
      </c>
      <c r="S18">
        <v>0.135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22</v>
      </c>
      <c r="F19" t="str">
        <f>"BF2DSG3"</f>
        <v>BF2DSG3</v>
      </c>
      <c r="G19" t="s">
        <v>41</v>
      </c>
      <c r="I19" t="s">
        <v>24</v>
      </c>
      <c r="J19">
        <v>0.96510212</v>
      </c>
      <c r="K19">
        <v>1954</v>
      </c>
      <c r="L19">
        <v>513853.86</v>
      </c>
      <c r="M19">
        <v>473804.54</v>
      </c>
      <c r="N19">
        <v>380.2</v>
      </c>
      <c r="O19">
        <v>742910.8</v>
      </c>
      <c r="P19">
        <v>716984.79</v>
      </c>
      <c r="Q19">
        <v>0</v>
      </c>
      <c r="R19">
        <v>0</v>
      </c>
      <c r="S19">
        <v>0.766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22</v>
      </c>
      <c r="F20" t="str">
        <f>"B083BH4"</f>
        <v>B083BH4</v>
      </c>
      <c r="G20" t="s">
        <v>42</v>
      </c>
      <c r="I20" t="s">
        <v>24</v>
      </c>
      <c r="J20">
        <v>0.96510212</v>
      </c>
      <c r="K20">
        <v>10539</v>
      </c>
      <c r="L20">
        <v>892829.81</v>
      </c>
      <c r="M20">
        <v>810148.64</v>
      </c>
      <c r="N20">
        <v>89.65</v>
      </c>
      <c r="O20">
        <v>944821.35</v>
      </c>
      <c r="P20">
        <v>911849.09</v>
      </c>
      <c r="Q20">
        <v>0</v>
      </c>
      <c r="R20">
        <v>0</v>
      </c>
      <c r="S20">
        <v>0.974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22</v>
      </c>
      <c r="F21" t="str">
        <f>"5533976"</f>
        <v>5533976</v>
      </c>
      <c r="G21" t="s">
        <v>43</v>
      </c>
      <c r="I21" t="s">
        <v>24</v>
      </c>
      <c r="J21">
        <v>0.96510212</v>
      </c>
      <c r="K21">
        <v>1834</v>
      </c>
      <c r="L21">
        <v>899630.6</v>
      </c>
      <c r="M21">
        <v>818171.26</v>
      </c>
      <c r="N21">
        <v>514.6</v>
      </c>
      <c r="O21">
        <v>943776.4</v>
      </c>
      <c r="P21">
        <v>910840.6</v>
      </c>
      <c r="Q21">
        <v>0</v>
      </c>
      <c r="R21">
        <v>0</v>
      </c>
      <c r="S21">
        <v>0.973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44</v>
      </c>
      <c r="I22" t="s">
        <v>24</v>
      </c>
      <c r="J22">
        <v>0.96510212</v>
      </c>
      <c r="K22">
        <v>0</v>
      </c>
      <c r="L22">
        <v>15582.38</v>
      </c>
      <c r="M22">
        <v>14984.79</v>
      </c>
      <c r="N22">
        <v>0</v>
      </c>
      <c r="O22">
        <v>15582.38</v>
      </c>
      <c r="P22">
        <v>15038.59</v>
      </c>
      <c r="Q22">
        <v>0</v>
      </c>
      <c r="R22">
        <v>0</v>
      </c>
      <c r="S22">
        <v>0.016</v>
      </c>
      <c r="T22" t="s">
        <v>45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22</v>
      </c>
      <c r="F23" t="str">
        <f>"B573M11"</f>
        <v>B573M11</v>
      </c>
      <c r="G23" t="s">
        <v>46</v>
      </c>
      <c r="I23" t="s">
        <v>47</v>
      </c>
      <c r="J23">
        <v>0.134452474</v>
      </c>
      <c r="K23">
        <v>9747</v>
      </c>
      <c r="L23">
        <v>5047971.84</v>
      </c>
      <c r="M23">
        <v>676642.73</v>
      </c>
      <c r="N23">
        <v>515.4</v>
      </c>
      <c r="O23">
        <v>5023603.8</v>
      </c>
      <c r="P23">
        <v>675435.96</v>
      </c>
      <c r="Q23">
        <v>0</v>
      </c>
      <c r="R23">
        <v>0</v>
      </c>
      <c r="S23">
        <v>0.722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22</v>
      </c>
      <c r="F24" t="str">
        <f>"B8FMRX8"</f>
        <v>B8FMRX8</v>
      </c>
      <c r="G24" t="s">
        <v>48</v>
      </c>
      <c r="I24" t="s">
        <v>47</v>
      </c>
      <c r="J24">
        <v>0.134452474</v>
      </c>
      <c r="K24">
        <v>6512</v>
      </c>
      <c r="L24">
        <v>5437473.68</v>
      </c>
      <c r="M24">
        <v>729361.06</v>
      </c>
      <c r="N24">
        <v>1151</v>
      </c>
      <c r="O24">
        <v>7495312</v>
      </c>
      <c r="P24">
        <v>1007763.25</v>
      </c>
      <c r="Q24">
        <v>0</v>
      </c>
      <c r="R24">
        <v>0</v>
      </c>
      <c r="S24">
        <v>1.077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22</v>
      </c>
      <c r="F25" t="str">
        <f>"B1WT5G2"</f>
        <v>B1WT5G2</v>
      </c>
      <c r="G25" t="s">
        <v>49</v>
      </c>
      <c r="I25" t="s">
        <v>47</v>
      </c>
      <c r="J25">
        <v>0.134452474</v>
      </c>
      <c r="K25">
        <v>4453</v>
      </c>
      <c r="L25">
        <v>4905464.58</v>
      </c>
      <c r="M25">
        <v>659457.1</v>
      </c>
      <c r="N25">
        <v>1527.5</v>
      </c>
      <c r="O25">
        <v>6801957.5</v>
      </c>
      <c r="P25">
        <v>914540.02</v>
      </c>
      <c r="Q25">
        <v>0</v>
      </c>
      <c r="R25">
        <v>0</v>
      </c>
      <c r="S25">
        <v>0.977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22</v>
      </c>
      <c r="F26" t="str">
        <f>"4595739"</f>
        <v>4595739</v>
      </c>
      <c r="G26" t="s">
        <v>50</v>
      </c>
      <c r="I26" t="s">
        <v>47</v>
      </c>
      <c r="J26">
        <v>0.134452474</v>
      </c>
      <c r="K26">
        <v>314</v>
      </c>
      <c r="L26">
        <v>807069.1</v>
      </c>
      <c r="M26">
        <v>108531.8</v>
      </c>
      <c r="N26">
        <v>2630</v>
      </c>
      <c r="O26">
        <v>825820</v>
      </c>
      <c r="P26">
        <v>111033.54</v>
      </c>
      <c r="Q26">
        <v>0</v>
      </c>
      <c r="R26">
        <v>0</v>
      </c>
      <c r="S26">
        <v>0.119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22</v>
      </c>
      <c r="F27" t="str">
        <f>"BHC8X90"</f>
        <v>BHC8X90</v>
      </c>
      <c r="G27" t="s">
        <v>51</v>
      </c>
      <c r="I27" t="s">
        <v>47</v>
      </c>
      <c r="J27">
        <v>0.134452474</v>
      </c>
      <c r="K27">
        <v>8934</v>
      </c>
      <c r="L27">
        <v>4148205.04</v>
      </c>
      <c r="M27">
        <v>557469.23</v>
      </c>
      <c r="N27">
        <v>735</v>
      </c>
      <c r="O27">
        <v>6566490</v>
      </c>
      <c r="P27">
        <v>882880.83</v>
      </c>
      <c r="Q27">
        <v>0</v>
      </c>
      <c r="R27">
        <v>0</v>
      </c>
      <c r="S27">
        <v>0.943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22</v>
      </c>
      <c r="F28" t="str">
        <f>"B798FW0"</f>
        <v>B798FW0</v>
      </c>
      <c r="G28" t="s">
        <v>52</v>
      </c>
      <c r="I28" t="s">
        <v>47</v>
      </c>
      <c r="J28">
        <v>0.134452474</v>
      </c>
      <c r="K28">
        <v>10571</v>
      </c>
      <c r="L28">
        <v>3875433.12</v>
      </c>
      <c r="M28">
        <v>520977.84</v>
      </c>
      <c r="N28">
        <v>537.2</v>
      </c>
      <c r="O28">
        <v>5678741.2</v>
      </c>
      <c r="P28">
        <v>763520.81</v>
      </c>
      <c r="Q28">
        <v>0</v>
      </c>
      <c r="R28">
        <v>0</v>
      </c>
      <c r="S28">
        <v>0.816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22</v>
      </c>
      <c r="F29" t="str">
        <f>"BXDZ972"</f>
        <v>BXDZ972</v>
      </c>
      <c r="G29" t="s">
        <v>53</v>
      </c>
      <c r="I29" t="s">
        <v>47</v>
      </c>
      <c r="J29">
        <v>0.134452474</v>
      </c>
      <c r="K29">
        <v>36506</v>
      </c>
      <c r="L29">
        <v>4984133.06</v>
      </c>
      <c r="M29">
        <v>670247.5</v>
      </c>
      <c r="N29">
        <v>161.5</v>
      </c>
      <c r="O29">
        <v>5895719</v>
      </c>
      <c r="P29">
        <v>792694.01</v>
      </c>
      <c r="Q29">
        <v>0</v>
      </c>
      <c r="R29">
        <v>0</v>
      </c>
      <c r="S29">
        <v>0.847</v>
      </c>
      <c r="T29" t="s">
        <v>25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44</v>
      </c>
      <c r="I30" t="s">
        <v>47</v>
      </c>
      <c r="J30">
        <v>0.134452474</v>
      </c>
      <c r="K30">
        <v>0</v>
      </c>
      <c r="L30">
        <v>30611.99</v>
      </c>
      <c r="M30">
        <v>4116.52</v>
      </c>
      <c r="N30">
        <v>0</v>
      </c>
      <c r="O30">
        <v>30611.99</v>
      </c>
      <c r="P30">
        <v>4115.86</v>
      </c>
      <c r="Q30">
        <v>0</v>
      </c>
      <c r="R30">
        <v>0</v>
      </c>
      <c r="S30">
        <v>0.004</v>
      </c>
      <c r="T30" t="s">
        <v>54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22</v>
      </c>
      <c r="F31" t="str">
        <f>"B1YXBJ7"</f>
        <v>B1YXBJ7</v>
      </c>
      <c r="G31" t="s">
        <v>55</v>
      </c>
      <c r="I31" t="s">
        <v>21</v>
      </c>
      <c r="J31">
        <v>1</v>
      </c>
      <c r="K31">
        <v>6027</v>
      </c>
      <c r="L31">
        <v>820854.36</v>
      </c>
      <c r="M31">
        <v>820854.36</v>
      </c>
      <c r="N31">
        <v>153.32</v>
      </c>
      <c r="O31">
        <v>924059.64</v>
      </c>
      <c r="P31">
        <v>924059.64</v>
      </c>
      <c r="Q31">
        <v>0</v>
      </c>
      <c r="R31">
        <v>0</v>
      </c>
      <c r="S31">
        <v>0.987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22</v>
      </c>
      <c r="F32" t="str">
        <f>"5069211"</f>
        <v>5069211</v>
      </c>
      <c r="G32" t="s">
        <v>56</v>
      </c>
      <c r="I32" t="s">
        <v>21</v>
      </c>
      <c r="J32">
        <v>1</v>
      </c>
      <c r="K32">
        <v>6439</v>
      </c>
      <c r="L32">
        <v>299662.73</v>
      </c>
      <c r="M32">
        <v>299662.73</v>
      </c>
      <c r="N32">
        <v>47</v>
      </c>
      <c r="O32">
        <v>302633</v>
      </c>
      <c r="P32">
        <v>302633</v>
      </c>
      <c r="Q32">
        <v>0</v>
      </c>
      <c r="R32">
        <v>0</v>
      </c>
      <c r="S32">
        <v>0.323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22</v>
      </c>
      <c r="F33" t="str">
        <f>"5107401"</f>
        <v>5107401</v>
      </c>
      <c r="G33" t="s">
        <v>57</v>
      </c>
      <c r="I33" t="s">
        <v>21</v>
      </c>
      <c r="J33">
        <v>1</v>
      </c>
      <c r="K33">
        <v>10059</v>
      </c>
      <c r="L33">
        <v>923925.08</v>
      </c>
      <c r="M33">
        <v>923925.08</v>
      </c>
      <c r="N33">
        <v>90.38</v>
      </c>
      <c r="O33">
        <v>909132.42</v>
      </c>
      <c r="P33">
        <v>909132.42</v>
      </c>
      <c r="Q33">
        <v>0</v>
      </c>
      <c r="R33">
        <v>0</v>
      </c>
      <c r="S33">
        <v>0.971</v>
      </c>
      <c r="T33" t="s">
        <v>25</v>
      </c>
    </row>
    <row r="34" spans="1:20" ht="15">
      <c r="A34" t="s">
        <v>19</v>
      </c>
      <c r="B34" t="s">
        <v>20</v>
      </c>
      <c r="C34" t="str">
        <f aca="true" t="shared" si="1" ref="C34:C65">"31-Dec-21"</f>
        <v>31-Dec-21</v>
      </c>
      <c r="D34" t="s">
        <v>21</v>
      </c>
      <c r="E34" t="s">
        <v>22</v>
      </c>
      <c r="F34" t="str">
        <f>"BF0LBX7"</f>
        <v>BF0LBX7</v>
      </c>
      <c r="G34" t="s">
        <v>58</v>
      </c>
      <c r="I34" t="s">
        <v>21</v>
      </c>
      <c r="J34">
        <v>1</v>
      </c>
      <c r="K34">
        <v>6861</v>
      </c>
      <c r="L34">
        <v>692613.53</v>
      </c>
      <c r="M34">
        <v>692613.53</v>
      </c>
      <c r="N34">
        <v>124.9</v>
      </c>
      <c r="O34">
        <v>856938.9</v>
      </c>
      <c r="P34">
        <v>856938.9</v>
      </c>
      <c r="Q34">
        <v>0</v>
      </c>
      <c r="R34">
        <v>0</v>
      </c>
      <c r="S34">
        <v>0.916</v>
      </c>
      <c r="T34" t="s">
        <v>25</v>
      </c>
    </row>
    <row r="35" spans="1:20" ht="15">
      <c r="A35" t="s">
        <v>19</v>
      </c>
      <c r="B35" t="s">
        <v>20</v>
      </c>
      <c r="C35" t="str">
        <f t="shared" si="1"/>
        <v>31-Dec-21</v>
      </c>
      <c r="D35" t="s">
        <v>21</v>
      </c>
      <c r="E35" t="s">
        <v>22</v>
      </c>
      <c r="F35" t="str">
        <f>"4572709"</f>
        <v>4572709</v>
      </c>
      <c r="G35" t="s">
        <v>59</v>
      </c>
      <c r="I35" t="s">
        <v>21</v>
      </c>
      <c r="J35">
        <v>1</v>
      </c>
      <c r="K35">
        <v>162763</v>
      </c>
      <c r="L35">
        <v>579873.79</v>
      </c>
      <c r="M35">
        <v>579873.79</v>
      </c>
      <c r="N35">
        <v>4.92</v>
      </c>
      <c r="O35">
        <v>800793.96</v>
      </c>
      <c r="P35">
        <v>800793.96</v>
      </c>
      <c r="Q35">
        <v>0</v>
      </c>
      <c r="R35">
        <v>0</v>
      </c>
      <c r="S35">
        <v>0.856</v>
      </c>
      <c r="T35" t="s">
        <v>25</v>
      </c>
    </row>
    <row r="36" spans="1:20" ht="15">
      <c r="A36" t="s">
        <v>19</v>
      </c>
      <c r="B36" t="s">
        <v>20</v>
      </c>
      <c r="C36" t="str">
        <f t="shared" si="1"/>
        <v>31-Dec-21</v>
      </c>
      <c r="D36" t="s">
        <v>21</v>
      </c>
      <c r="E36" t="s">
        <v>22</v>
      </c>
      <c r="F36" t="str">
        <f>"B28DTJ6"</f>
        <v>B28DTJ6</v>
      </c>
      <c r="G36" t="s">
        <v>60</v>
      </c>
      <c r="I36" t="s">
        <v>21</v>
      </c>
      <c r="J36">
        <v>1</v>
      </c>
      <c r="K36">
        <v>9435</v>
      </c>
      <c r="L36">
        <v>252613.01</v>
      </c>
      <c r="M36">
        <v>252613.01</v>
      </c>
      <c r="N36">
        <v>29.18</v>
      </c>
      <c r="O36">
        <v>275313.3</v>
      </c>
      <c r="P36">
        <v>275313.3</v>
      </c>
      <c r="Q36">
        <v>0</v>
      </c>
      <c r="R36">
        <v>0</v>
      </c>
      <c r="S36">
        <v>0.294</v>
      </c>
      <c r="T36" t="s">
        <v>25</v>
      </c>
    </row>
    <row r="37" spans="1:20" ht="15">
      <c r="A37" t="s">
        <v>19</v>
      </c>
      <c r="B37" t="s">
        <v>20</v>
      </c>
      <c r="C37" t="str">
        <f t="shared" si="1"/>
        <v>31-Dec-21</v>
      </c>
      <c r="D37" t="s">
        <v>21</v>
      </c>
      <c r="E37" t="s">
        <v>22</v>
      </c>
      <c r="F37" t="str">
        <f>"5922961"</f>
        <v>5922961</v>
      </c>
      <c r="G37" t="s">
        <v>61</v>
      </c>
      <c r="I37" t="s">
        <v>21</v>
      </c>
      <c r="J37">
        <v>1</v>
      </c>
      <c r="K37">
        <v>899</v>
      </c>
      <c r="L37">
        <v>148167.53</v>
      </c>
      <c r="M37">
        <v>148167.53</v>
      </c>
      <c r="N37">
        <v>184.85</v>
      </c>
      <c r="O37">
        <v>166180.15</v>
      </c>
      <c r="P37">
        <v>166180.15</v>
      </c>
      <c r="Q37">
        <v>0</v>
      </c>
      <c r="R37">
        <v>0</v>
      </c>
      <c r="S37">
        <v>0.178</v>
      </c>
      <c r="T37" t="s">
        <v>25</v>
      </c>
    </row>
    <row r="38" spans="1:20" ht="15">
      <c r="A38" t="s">
        <v>19</v>
      </c>
      <c r="B38" t="s">
        <v>20</v>
      </c>
      <c r="C38" t="str">
        <f t="shared" si="1"/>
        <v>31-Dec-21</v>
      </c>
      <c r="D38" t="s">
        <v>21</v>
      </c>
      <c r="E38" t="s">
        <v>22</v>
      </c>
      <c r="F38" t="str">
        <f>"5641567"</f>
        <v>5641567</v>
      </c>
      <c r="G38" t="s">
        <v>62</v>
      </c>
      <c r="I38" t="s">
        <v>21</v>
      </c>
      <c r="J38">
        <v>1</v>
      </c>
      <c r="K38">
        <v>59814</v>
      </c>
      <c r="L38">
        <v>828766.85</v>
      </c>
      <c r="M38">
        <v>828766.85</v>
      </c>
      <c r="N38">
        <v>16.105</v>
      </c>
      <c r="O38">
        <v>963304.47</v>
      </c>
      <c r="P38">
        <v>963304.47</v>
      </c>
      <c r="Q38">
        <v>0</v>
      </c>
      <c r="R38">
        <v>0</v>
      </c>
      <c r="S38">
        <v>1.029</v>
      </c>
      <c r="T38" t="s">
        <v>25</v>
      </c>
    </row>
    <row r="39" spans="1:20" ht="15">
      <c r="A39" t="s">
        <v>19</v>
      </c>
      <c r="B39" t="s">
        <v>20</v>
      </c>
      <c r="C39" t="str">
        <f t="shared" si="1"/>
        <v>31-Dec-21</v>
      </c>
      <c r="D39" t="s">
        <v>21</v>
      </c>
      <c r="E39" t="s">
        <v>22</v>
      </c>
      <c r="F39" t="str">
        <f>"BX90C05"</f>
        <v>BX90C05</v>
      </c>
      <c r="G39" t="s">
        <v>63</v>
      </c>
      <c r="I39" t="s">
        <v>21</v>
      </c>
      <c r="J39">
        <v>1</v>
      </c>
      <c r="K39">
        <v>10715</v>
      </c>
      <c r="L39">
        <v>509472.23</v>
      </c>
      <c r="M39">
        <v>509472.23</v>
      </c>
      <c r="N39">
        <v>51.18</v>
      </c>
      <c r="O39">
        <v>548393.7</v>
      </c>
      <c r="P39">
        <v>548393.7</v>
      </c>
      <c r="Q39">
        <v>0</v>
      </c>
      <c r="R39">
        <v>0</v>
      </c>
      <c r="S39">
        <v>0.586</v>
      </c>
      <c r="T39" t="s">
        <v>25</v>
      </c>
    </row>
    <row r="40" spans="1:20" ht="15">
      <c r="A40" t="s">
        <v>19</v>
      </c>
      <c r="B40" t="s">
        <v>20</v>
      </c>
      <c r="C40" t="str">
        <f t="shared" si="1"/>
        <v>31-Dec-21</v>
      </c>
      <c r="D40" t="s">
        <v>21</v>
      </c>
      <c r="E40" t="s">
        <v>22</v>
      </c>
      <c r="F40" t="str">
        <f>"B1Y9TB3"</f>
        <v>B1Y9TB3</v>
      </c>
      <c r="G40" t="s">
        <v>64</v>
      </c>
      <c r="I40" t="s">
        <v>21</v>
      </c>
      <c r="J40">
        <v>1</v>
      </c>
      <c r="K40">
        <v>17128</v>
      </c>
      <c r="L40">
        <v>938823.45</v>
      </c>
      <c r="M40">
        <v>938823.45</v>
      </c>
      <c r="N40">
        <v>54.59</v>
      </c>
      <c r="O40">
        <v>935017.52</v>
      </c>
      <c r="P40">
        <v>935017.52</v>
      </c>
      <c r="Q40">
        <v>0</v>
      </c>
      <c r="R40">
        <v>0</v>
      </c>
      <c r="S40">
        <v>0.999</v>
      </c>
      <c r="T40" t="s">
        <v>25</v>
      </c>
    </row>
    <row r="41" spans="1:20" ht="15">
      <c r="A41" t="s">
        <v>19</v>
      </c>
      <c r="B41" t="s">
        <v>20</v>
      </c>
      <c r="C41" t="str">
        <f t="shared" si="1"/>
        <v>31-Dec-21</v>
      </c>
      <c r="D41" t="s">
        <v>21</v>
      </c>
      <c r="E41" t="s">
        <v>22</v>
      </c>
      <c r="F41" t="str">
        <f>"BM8H5Y5"</f>
        <v>BM8H5Y5</v>
      </c>
      <c r="G41" t="s">
        <v>65</v>
      </c>
      <c r="I41" t="s">
        <v>21</v>
      </c>
      <c r="J41">
        <v>1</v>
      </c>
      <c r="K41">
        <v>17255</v>
      </c>
      <c r="L41">
        <v>644602.18</v>
      </c>
      <c r="M41">
        <v>644602.18</v>
      </c>
      <c r="N41">
        <v>52.31</v>
      </c>
      <c r="O41">
        <v>902609.05</v>
      </c>
      <c r="P41">
        <v>902609.05</v>
      </c>
      <c r="Q41">
        <v>0</v>
      </c>
      <c r="R41">
        <v>0</v>
      </c>
      <c r="S41">
        <v>0.964</v>
      </c>
      <c r="T41" t="s">
        <v>25</v>
      </c>
    </row>
    <row r="42" spans="1:20" ht="15">
      <c r="A42" t="s">
        <v>19</v>
      </c>
      <c r="B42" t="s">
        <v>20</v>
      </c>
      <c r="C42" t="str">
        <f t="shared" si="1"/>
        <v>31-Dec-21</v>
      </c>
      <c r="D42" t="s">
        <v>21</v>
      </c>
      <c r="E42" t="s">
        <v>22</v>
      </c>
      <c r="F42" t="str">
        <f>"BZCNB42"</f>
        <v>BZCNB42</v>
      </c>
      <c r="G42" t="s">
        <v>66</v>
      </c>
      <c r="I42" t="s">
        <v>21</v>
      </c>
      <c r="J42">
        <v>1</v>
      </c>
      <c r="K42">
        <v>5529</v>
      </c>
      <c r="L42">
        <v>416937.99</v>
      </c>
      <c r="M42">
        <v>416937.99</v>
      </c>
      <c r="N42">
        <v>98</v>
      </c>
      <c r="O42">
        <v>541842</v>
      </c>
      <c r="P42">
        <v>541842</v>
      </c>
      <c r="Q42">
        <v>0</v>
      </c>
      <c r="R42">
        <v>0</v>
      </c>
      <c r="S42">
        <v>0.579</v>
      </c>
      <c r="T42" t="s">
        <v>25</v>
      </c>
    </row>
    <row r="43" spans="1:20" ht="15">
      <c r="A43" t="s">
        <v>19</v>
      </c>
      <c r="B43" t="s">
        <v>20</v>
      </c>
      <c r="C43" t="str">
        <f t="shared" si="1"/>
        <v>31-Dec-21</v>
      </c>
      <c r="D43" t="s">
        <v>21</v>
      </c>
      <c r="E43" t="s">
        <v>22</v>
      </c>
      <c r="F43" t="str">
        <f>"4617859"</f>
        <v>4617859</v>
      </c>
      <c r="G43" t="s">
        <v>67</v>
      </c>
      <c r="I43" t="s">
        <v>21</v>
      </c>
      <c r="J43">
        <v>1</v>
      </c>
      <c r="K43">
        <v>14586</v>
      </c>
      <c r="L43">
        <v>625056.18</v>
      </c>
      <c r="M43">
        <v>625056.18</v>
      </c>
      <c r="N43">
        <v>56.54</v>
      </c>
      <c r="O43">
        <v>824692.44</v>
      </c>
      <c r="P43">
        <v>824692.44</v>
      </c>
      <c r="Q43">
        <v>0</v>
      </c>
      <c r="R43">
        <v>0</v>
      </c>
      <c r="S43">
        <v>0.881</v>
      </c>
      <c r="T43" t="s">
        <v>25</v>
      </c>
    </row>
    <row r="44" spans="1:20" ht="15">
      <c r="A44" t="s">
        <v>19</v>
      </c>
      <c r="B44" t="s">
        <v>20</v>
      </c>
      <c r="C44" t="str">
        <f t="shared" si="1"/>
        <v>31-Dec-21</v>
      </c>
      <c r="D44" t="s">
        <v>21</v>
      </c>
      <c r="E44" t="s">
        <v>22</v>
      </c>
      <c r="F44" t="str">
        <f>"5842359"</f>
        <v>5842359</v>
      </c>
      <c r="G44" t="s">
        <v>68</v>
      </c>
      <c r="I44" t="s">
        <v>21</v>
      </c>
      <c r="J44">
        <v>1</v>
      </c>
      <c r="K44">
        <v>56665</v>
      </c>
      <c r="L44">
        <v>853756.41</v>
      </c>
      <c r="M44">
        <v>853756.41</v>
      </c>
      <c r="N44">
        <v>16.3</v>
      </c>
      <c r="O44">
        <v>923639.5</v>
      </c>
      <c r="P44">
        <v>923639.5</v>
      </c>
      <c r="Q44">
        <v>0</v>
      </c>
      <c r="R44">
        <v>0</v>
      </c>
      <c r="S44">
        <v>0.987</v>
      </c>
      <c r="T44" t="s">
        <v>25</v>
      </c>
    </row>
    <row r="45" spans="1:20" ht="15">
      <c r="A45" t="s">
        <v>19</v>
      </c>
      <c r="B45" t="s">
        <v>20</v>
      </c>
      <c r="C45" t="str">
        <f t="shared" si="1"/>
        <v>31-Dec-21</v>
      </c>
      <c r="D45" t="s">
        <v>21</v>
      </c>
      <c r="E45" t="s">
        <v>22</v>
      </c>
      <c r="F45" t="str">
        <f>"B234WN9"</f>
        <v>B234WN9</v>
      </c>
      <c r="G45" t="s">
        <v>69</v>
      </c>
      <c r="I45" t="s">
        <v>21</v>
      </c>
      <c r="J45">
        <v>1</v>
      </c>
      <c r="K45">
        <v>1645</v>
      </c>
      <c r="L45">
        <v>281157.8</v>
      </c>
      <c r="M45">
        <v>281157.8</v>
      </c>
      <c r="N45">
        <v>167.45</v>
      </c>
      <c r="O45">
        <v>275455.25</v>
      </c>
      <c r="P45">
        <v>275455.25</v>
      </c>
      <c r="Q45">
        <v>0</v>
      </c>
      <c r="R45">
        <v>0</v>
      </c>
      <c r="S45">
        <v>0.294</v>
      </c>
      <c r="T45" t="s">
        <v>25</v>
      </c>
    </row>
    <row r="46" spans="1:20" ht="15">
      <c r="A46" t="s">
        <v>19</v>
      </c>
      <c r="B46" t="s">
        <v>20</v>
      </c>
      <c r="C46" t="str">
        <f t="shared" si="1"/>
        <v>31-Dec-21</v>
      </c>
      <c r="D46" t="s">
        <v>21</v>
      </c>
      <c r="E46" t="s">
        <v>22</v>
      </c>
      <c r="F46" t="str">
        <f>"B09M9F4"</f>
        <v>B09M9F4</v>
      </c>
      <c r="G46" t="s">
        <v>70</v>
      </c>
      <c r="I46" t="s">
        <v>21</v>
      </c>
      <c r="J46">
        <v>1</v>
      </c>
      <c r="K46">
        <v>539</v>
      </c>
      <c r="L46">
        <v>63034.1</v>
      </c>
      <c r="M46">
        <v>63034.1</v>
      </c>
      <c r="N46">
        <v>115.7</v>
      </c>
      <c r="O46">
        <v>62362.3</v>
      </c>
      <c r="P46">
        <v>62362.3</v>
      </c>
      <c r="Q46">
        <v>0</v>
      </c>
      <c r="R46">
        <v>0</v>
      </c>
      <c r="S46">
        <v>0.067</v>
      </c>
      <c r="T46" t="s">
        <v>25</v>
      </c>
    </row>
    <row r="47" spans="1:20" ht="15">
      <c r="A47" t="s">
        <v>19</v>
      </c>
      <c r="B47" t="s">
        <v>20</v>
      </c>
      <c r="C47" t="str">
        <f t="shared" si="1"/>
        <v>31-Dec-21</v>
      </c>
      <c r="D47" t="s">
        <v>21</v>
      </c>
      <c r="E47" t="s">
        <v>22</v>
      </c>
      <c r="F47" t="str">
        <f>"5701513"</f>
        <v>5701513</v>
      </c>
      <c r="G47" t="s">
        <v>71</v>
      </c>
      <c r="I47" t="s">
        <v>21</v>
      </c>
      <c r="J47">
        <v>1</v>
      </c>
      <c r="K47">
        <v>17871</v>
      </c>
      <c r="L47">
        <v>830452.68</v>
      </c>
      <c r="M47">
        <v>830452.68</v>
      </c>
      <c r="N47">
        <v>54.12</v>
      </c>
      <c r="O47">
        <v>967178.52</v>
      </c>
      <c r="P47">
        <v>967178.52</v>
      </c>
      <c r="Q47">
        <v>0</v>
      </c>
      <c r="R47">
        <v>0</v>
      </c>
      <c r="S47">
        <v>1.033</v>
      </c>
      <c r="T47" t="s">
        <v>25</v>
      </c>
    </row>
    <row r="48" spans="1:20" ht="15">
      <c r="A48" t="s">
        <v>19</v>
      </c>
      <c r="B48" t="s">
        <v>20</v>
      </c>
      <c r="C48" t="str">
        <f t="shared" si="1"/>
        <v>31-Dec-21</v>
      </c>
      <c r="D48" t="s">
        <v>21</v>
      </c>
      <c r="E48" t="s">
        <v>22</v>
      </c>
      <c r="F48" t="str">
        <f>"5271782"</f>
        <v>5271782</v>
      </c>
      <c r="G48" t="s">
        <v>72</v>
      </c>
      <c r="I48" t="s">
        <v>21</v>
      </c>
      <c r="J48">
        <v>1</v>
      </c>
      <c r="K48">
        <v>35570</v>
      </c>
      <c r="L48">
        <v>744574.41</v>
      </c>
      <c r="M48">
        <v>744574.41</v>
      </c>
      <c r="N48">
        <v>20.2</v>
      </c>
      <c r="O48">
        <v>718514</v>
      </c>
      <c r="P48">
        <v>718514</v>
      </c>
      <c r="Q48">
        <v>11668.74</v>
      </c>
      <c r="R48">
        <v>11668.74</v>
      </c>
      <c r="S48">
        <v>0.78</v>
      </c>
      <c r="T48" t="s">
        <v>25</v>
      </c>
    </row>
    <row r="49" spans="1:20" ht="15">
      <c r="A49" t="s">
        <v>19</v>
      </c>
      <c r="B49" t="s">
        <v>20</v>
      </c>
      <c r="C49" t="str">
        <f t="shared" si="1"/>
        <v>31-Dec-21</v>
      </c>
      <c r="D49" t="s">
        <v>21</v>
      </c>
      <c r="E49" t="s">
        <v>22</v>
      </c>
      <c r="F49" t="str">
        <f>"5806225"</f>
        <v>5806225</v>
      </c>
      <c r="G49" t="s">
        <v>73</v>
      </c>
      <c r="I49" t="s">
        <v>21</v>
      </c>
      <c r="J49">
        <v>1</v>
      </c>
      <c r="K49">
        <v>9854</v>
      </c>
      <c r="L49">
        <v>500736.17</v>
      </c>
      <c r="M49">
        <v>500736.17</v>
      </c>
      <c r="N49">
        <v>37.26</v>
      </c>
      <c r="O49">
        <v>367160.04</v>
      </c>
      <c r="P49">
        <v>367160.04</v>
      </c>
      <c r="Q49">
        <v>0</v>
      </c>
      <c r="R49">
        <v>0</v>
      </c>
      <c r="S49">
        <v>0.392</v>
      </c>
      <c r="T49" t="s">
        <v>25</v>
      </c>
    </row>
    <row r="50" spans="1:20" ht="15">
      <c r="A50" t="s">
        <v>19</v>
      </c>
      <c r="B50" t="s">
        <v>20</v>
      </c>
      <c r="C50" t="str">
        <f t="shared" si="1"/>
        <v>31-Dec-21</v>
      </c>
      <c r="D50" t="s">
        <v>21</v>
      </c>
      <c r="E50" t="s">
        <v>22</v>
      </c>
      <c r="F50" t="str">
        <f>"BNDPYV1"</f>
        <v>BNDPYV1</v>
      </c>
      <c r="G50" t="s">
        <v>74</v>
      </c>
      <c r="I50" t="s">
        <v>21</v>
      </c>
      <c r="J50">
        <v>1</v>
      </c>
      <c r="K50">
        <v>9065</v>
      </c>
      <c r="L50">
        <v>491805.98</v>
      </c>
      <c r="M50">
        <v>491805.98</v>
      </c>
      <c r="N50">
        <v>108.8</v>
      </c>
      <c r="O50">
        <v>986272</v>
      </c>
      <c r="P50">
        <v>986272</v>
      </c>
      <c r="Q50">
        <v>0</v>
      </c>
      <c r="R50">
        <v>0</v>
      </c>
      <c r="S50">
        <v>1.054</v>
      </c>
      <c r="T50" t="s">
        <v>25</v>
      </c>
    </row>
    <row r="51" spans="1:20" ht="15">
      <c r="A51" t="s">
        <v>19</v>
      </c>
      <c r="B51" t="s">
        <v>20</v>
      </c>
      <c r="C51" t="str">
        <f t="shared" si="1"/>
        <v>31-Dec-21</v>
      </c>
      <c r="D51" t="s">
        <v>21</v>
      </c>
      <c r="E51" t="s">
        <v>22</v>
      </c>
      <c r="F51" t="str">
        <f>"B5ZQ9D3"</f>
        <v>B5ZQ9D3</v>
      </c>
      <c r="G51" t="s">
        <v>75</v>
      </c>
      <c r="I51" t="s">
        <v>21</v>
      </c>
      <c r="J51">
        <v>1</v>
      </c>
      <c r="K51">
        <v>8181</v>
      </c>
      <c r="L51">
        <v>231360.99</v>
      </c>
      <c r="M51">
        <v>231360.99</v>
      </c>
      <c r="N51">
        <v>28.47</v>
      </c>
      <c r="O51">
        <v>232913.07</v>
      </c>
      <c r="P51">
        <v>232913.07</v>
      </c>
      <c r="Q51">
        <v>0</v>
      </c>
      <c r="R51">
        <v>0</v>
      </c>
      <c r="S51">
        <v>0.249</v>
      </c>
      <c r="T51" t="s">
        <v>25</v>
      </c>
    </row>
    <row r="52" spans="1:20" ht="15">
      <c r="A52" t="s">
        <v>19</v>
      </c>
      <c r="B52" t="s">
        <v>20</v>
      </c>
      <c r="C52" t="str">
        <f t="shared" si="1"/>
        <v>31-Dec-21</v>
      </c>
      <c r="D52" t="s">
        <v>21</v>
      </c>
      <c r="E52" t="s">
        <v>22</v>
      </c>
      <c r="F52" t="str">
        <f>"BNHRG84"</f>
        <v>BNHRG84</v>
      </c>
      <c r="G52" t="s">
        <v>76</v>
      </c>
      <c r="I52" t="s">
        <v>21</v>
      </c>
      <c r="J52">
        <v>1</v>
      </c>
      <c r="K52">
        <v>12813</v>
      </c>
      <c r="L52">
        <v>439469.89</v>
      </c>
      <c r="M52">
        <v>439469.89</v>
      </c>
      <c r="N52">
        <v>39.92</v>
      </c>
      <c r="O52">
        <v>511494.96</v>
      </c>
      <c r="P52">
        <v>511494.96</v>
      </c>
      <c r="Q52">
        <v>0</v>
      </c>
      <c r="R52">
        <v>0</v>
      </c>
      <c r="S52">
        <v>0.547</v>
      </c>
      <c r="T52" t="s">
        <v>25</v>
      </c>
    </row>
    <row r="53" spans="1:20" ht="15">
      <c r="A53" t="s">
        <v>19</v>
      </c>
      <c r="B53" t="s">
        <v>20</v>
      </c>
      <c r="C53" t="str">
        <f t="shared" si="1"/>
        <v>31-Dec-21</v>
      </c>
      <c r="D53" t="s">
        <v>21</v>
      </c>
      <c r="E53" t="s">
        <v>22</v>
      </c>
      <c r="F53" t="str">
        <f>"BNGN9Z1"</f>
        <v>BNGN9Z1</v>
      </c>
      <c r="G53" t="s">
        <v>77</v>
      </c>
      <c r="I53" t="s">
        <v>21</v>
      </c>
      <c r="J53">
        <v>1</v>
      </c>
      <c r="K53">
        <v>8621</v>
      </c>
      <c r="L53">
        <v>127122.21</v>
      </c>
      <c r="M53">
        <v>127122.21</v>
      </c>
      <c r="N53">
        <v>15.435</v>
      </c>
      <c r="O53">
        <v>133065.14</v>
      </c>
      <c r="P53">
        <v>133065.14</v>
      </c>
      <c r="Q53">
        <v>0</v>
      </c>
      <c r="R53">
        <v>0</v>
      </c>
      <c r="S53">
        <v>0.142</v>
      </c>
      <c r="T53" t="s">
        <v>25</v>
      </c>
    </row>
    <row r="54" spans="1:20" ht="15">
      <c r="A54" t="s">
        <v>19</v>
      </c>
      <c r="B54" t="s">
        <v>20</v>
      </c>
      <c r="C54" t="str">
        <f t="shared" si="1"/>
        <v>31-Dec-21</v>
      </c>
      <c r="D54" t="s">
        <v>21</v>
      </c>
      <c r="E54" t="s">
        <v>22</v>
      </c>
      <c r="F54" t="str">
        <f>"5129074"</f>
        <v>5129074</v>
      </c>
      <c r="G54" t="s">
        <v>78</v>
      </c>
      <c r="I54" t="s">
        <v>21</v>
      </c>
      <c r="J54">
        <v>1</v>
      </c>
      <c r="K54">
        <v>12963</v>
      </c>
      <c r="L54">
        <v>813510.86</v>
      </c>
      <c r="M54">
        <v>813510.86</v>
      </c>
      <c r="N54">
        <v>57.14</v>
      </c>
      <c r="O54">
        <v>740705.82</v>
      </c>
      <c r="P54">
        <v>740705.82</v>
      </c>
      <c r="Q54">
        <v>0</v>
      </c>
      <c r="R54">
        <v>0</v>
      </c>
      <c r="S54">
        <v>0.791</v>
      </c>
      <c r="T54" t="s">
        <v>25</v>
      </c>
    </row>
    <row r="55" spans="1:20" ht="15">
      <c r="A55" t="s">
        <v>19</v>
      </c>
      <c r="B55" t="s">
        <v>20</v>
      </c>
      <c r="C55" t="str">
        <f t="shared" si="1"/>
        <v>31-Dec-21</v>
      </c>
      <c r="D55" t="s">
        <v>21</v>
      </c>
      <c r="E55" t="s">
        <v>22</v>
      </c>
      <c r="F55" t="str">
        <f>"4557104"</f>
        <v>4557104</v>
      </c>
      <c r="G55" t="s">
        <v>79</v>
      </c>
      <c r="I55" t="s">
        <v>21</v>
      </c>
      <c r="J55">
        <v>1</v>
      </c>
      <c r="K55">
        <v>6143</v>
      </c>
      <c r="L55">
        <v>224314.46</v>
      </c>
      <c r="M55">
        <v>224314.46</v>
      </c>
      <c r="N55">
        <v>48.09</v>
      </c>
      <c r="O55">
        <v>295416.87</v>
      </c>
      <c r="P55">
        <v>295416.87</v>
      </c>
      <c r="Q55">
        <v>0</v>
      </c>
      <c r="R55">
        <v>0</v>
      </c>
      <c r="S55">
        <v>0.316</v>
      </c>
      <c r="T55" t="s">
        <v>25</v>
      </c>
    </row>
    <row r="56" spans="1:20" ht="15">
      <c r="A56" t="s">
        <v>19</v>
      </c>
      <c r="B56" t="s">
        <v>20</v>
      </c>
      <c r="C56" t="str">
        <f t="shared" si="1"/>
        <v>31-Dec-21</v>
      </c>
      <c r="D56" t="s">
        <v>21</v>
      </c>
      <c r="E56" t="s">
        <v>22</v>
      </c>
      <c r="F56" t="str">
        <f>"BYY3DX6"</f>
        <v>BYY3DX6</v>
      </c>
      <c r="G56" t="s">
        <v>80</v>
      </c>
      <c r="I56" t="s">
        <v>21</v>
      </c>
      <c r="J56">
        <v>1</v>
      </c>
      <c r="K56">
        <v>32156</v>
      </c>
      <c r="L56">
        <v>908130.92</v>
      </c>
      <c r="M56">
        <v>908130.92</v>
      </c>
      <c r="N56">
        <v>16.875</v>
      </c>
      <c r="O56">
        <v>542632.5</v>
      </c>
      <c r="P56">
        <v>542632.5</v>
      </c>
      <c r="Q56">
        <v>0</v>
      </c>
      <c r="R56">
        <v>0</v>
      </c>
      <c r="S56">
        <v>0.58</v>
      </c>
      <c r="T56" t="s">
        <v>25</v>
      </c>
    </row>
    <row r="57" spans="1:20" ht="15">
      <c r="A57" t="s">
        <v>19</v>
      </c>
      <c r="B57" t="s">
        <v>20</v>
      </c>
      <c r="C57" t="str">
        <f t="shared" si="1"/>
        <v>31-Dec-21</v>
      </c>
      <c r="D57" t="s">
        <v>21</v>
      </c>
      <c r="E57" t="s">
        <v>22</v>
      </c>
      <c r="F57" t="str">
        <f>"B0CCH46"</f>
        <v>B0CCH46</v>
      </c>
      <c r="G57" t="s">
        <v>81</v>
      </c>
      <c r="I57" t="s">
        <v>21</v>
      </c>
      <c r="J57">
        <v>1</v>
      </c>
      <c r="K57">
        <v>11699</v>
      </c>
      <c r="L57">
        <v>915694.65</v>
      </c>
      <c r="M57">
        <v>915694.65</v>
      </c>
      <c r="N57">
        <v>81.15</v>
      </c>
      <c r="O57">
        <v>949373.85</v>
      </c>
      <c r="P57">
        <v>949373.85</v>
      </c>
      <c r="Q57">
        <v>0</v>
      </c>
      <c r="R57">
        <v>0</v>
      </c>
      <c r="S57">
        <v>1.014</v>
      </c>
      <c r="T57" t="s">
        <v>25</v>
      </c>
    </row>
    <row r="58" spans="1:20" ht="15">
      <c r="A58" t="s">
        <v>19</v>
      </c>
      <c r="B58" t="s">
        <v>20</v>
      </c>
      <c r="C58" t="str">
        <f t="shared" si="1"/>
        <v>31-Dec-21</v>
      </c>
      <c r="D58" t="s">
        <v>21</v>
      </c>
      <c r="E58" t="s">
        <v>22</v>
      </c>
      <c r="F58" t="str">
        <f>"7792559"</f>
        <v>7792559</v>
      </c>
      <c r="G58" t="s">
        <v>82</v>
      </c>
      <c r="I58" t="s">
        <v>21</v>
      </c>
      <c r="J58">
        <v>1</v>
      </c>
      <c r="K58">
        <v>1558</v>
      </c>
      <c r="L58">
        <v>151719.56</v>
      </c>
      <c r="M58">
        <v>151719.56</v>
      </c>
      <c r="N58">
        <v>98.86</v>
      </c>
      <c r="O58">
        <v>154023.88</v>
      </c>
      <c r="P58">
        <v>154023.88</v>
      </c>
      <c r="Q58">
        <v>0</v>
      </c>
      <c r="R58">
        <v>0</v>
      </c>
      <c r="S58">
        <v>0.165</v>
      </c>
      <c r="T58" t="s">
        <v>25</v>
      </c>
    </row>
    <row r="59" spans="1:20" ht="15">
      <c r="A59" t="s">
        <v>19</v>
      </c>
      <c r="B59" t="s">
        <v>20</v>
      </c>
      <c r="C59" t="str">
        <f t="shared" si="1"/>
        <v>31-Dec-21</v>
      </c>
      <c r="D59" t="s">
        <v>21</v>
      </c>
      <c r="E59" t="s">
        <v>22</v>
      </c>
      <c r="F59" t="str">
        <f>"5002465"</f>
        <v>5002465</v>
      </c>
      <c r="G59" t="s">
        <v>83</v>
      </c>
      <c r="I59" t="s">
        <v>21</v>
      </c>
      <c r="J59">
        <v>1</v>
      </c>
      <c r="K59">
        <v>10002</v>
      </c>
      <c r="L59">
        <v>778578.73</v>
      </c>
      <c r="M59">
        <v>778578.73</v>
      </c>
      <c r="N59">
        <v>68.7</v>
      </c>
      <c r="O59">
        <v>687137.4</v>
      </c>
      <c r="P59">
        <v>687137.4</v>
      </c>
      <c r="Q59">
        <v>0</v>
      </c>
      <c r="R59">
        <v>0</v>
      </c>
      <c r="S59">
        <v>0.734</v>
      </c>
      <c r="T59" t="s">
        <v>25</v>
      </c>
    </row>
    <row r="60" spans="1:20" ht="15">
      <c r="A60" t="s">
        <v>19</v>
      </c>
      <c r="B60" t="s">
        <v>20</v>
      </c>
      <c r="C60" t="str">
        <f t="shared" si="1"/>
        <v>31-Dec-21</v>
      </c>
      <c r="D60" t="s">
        <v>21</v>
      </c>
      <c r="E60" t="s">
        <v>22</v>
      </c>
      <c r="F60" t="str">
        <f>"5076705"</f>
        <v>5076705</v>
      </c>
      <c r="G60" t="s">
        <v>84</v>
      </c>
      <c r="I60" t="s">
        <v>21</v>
      </c>
      <c r="J60">
        <v>1</v>
      </c>
      <c r="K60">
        <v>3386</v>
      </c>
      <c r="L60">
        <v>313278.95</v>
      </c>
      <c r="M60">
        <v>313278.95</v>
      </c>
      <c r="N60">
        <v>71.14</v>
      </c>
      <c r="O60">
        <v>240880.04</v>
      </c>
      <c r="P60">
        <v>240880.04</v>
      </c>
      <c r="Q60">
        <v>0</v>
      </c>
      <c r="R60">
        <v>0</v>
      </c>
      <c r="S60">
        <v>0.257</v>
      </c>
      <c r="T60" t="s">
        <v>25</v>
      </c>
    </row>
    <row r="61" spans="1:20" ht="15">
      <c r="A61" t="s">
        <v>19</v>
      </c>
      <c r="B61" t="s">
        <v>20</v>
      </c>
      <c r="C61" t="str">
        <f t="shared" si="1"/>
        <v>31-Dec-21</v>
      </c>
      <c r="D61" t="s">
        <v>21</v>
      </c>
      <c r="E61" t="s">
        <v>22</v>
      </c>
      <c r="F61" t="str">
        <f>"5253973"</f>
        <v>5253973</v>
      </c>
      <c r="G61" t="s">
        <v>85</v>
      </c>
      <c r="I61" t="s">
        <v>21</v>
      </c>
      <c r="J61">
        <v>1</v>
      </c>
      <c r="K61">
        <v>569</v>
      </c>
      <c r="L61">
        <v>410071.7</v>
      </c>
      <c r="M61">
        <v>410071.7</v>
      </c>
      <c r="N61">
        <v>1536</v>
      </c>
      <c r="O61">
        <v>873984</v>
      </c>
      <c r="P61">
        <v>873984</v>
      </c>
      <c r="Q61">
        <v>0</v>
      </c>
      <c r="R61">
        <v>0</v>
      </c>
      <c r="S61">
        <v>0.934</v>
      </c>
      <c r="T61" t="s">
        <v>25</v>
      </c>
    </row>
    <row r="62" spans="1:20" ht="15">
      <c r="A62" t="s">
        <v>19</v>
      </c>
      <c r="B62" t="s">
        <v>20</v>
      </c>
      <c r="C62" t="str">
        <f t="shared" si="1"/>
        <v>31-Dec-21</v>
      </c>
      <c r="D62" t="s">
        <v>21</v>
      </c>
      <c r="E62" t="s">
        <v>22</v>
      </c>
      <c r="F62" t="str">
        <f>"B288C92"</f>
        <v>B288C92</v>
      </c>
      <c r="G62" t="s">
        <v>86</v>
      </c>
      <c r="I62" t="s">
        <v>21</v>
      </c>
      <c r="J62">
        <v>1</v>
      </c>
      <c r="K62">
        <v>68573</v>
      </c>
      <c r="L62">
        <v>751557.8</v>
      </c>
      <c r="M62">
        <v>751557.8</v>
      </c>
      <c r="N62">
        <v>10.41</v>
      </c>
      <c r="O62">
        <v>713844.93</v>
      </c>
      <c r="P62">
        <v>713844.93</v>
      </c>
      <c r="Q62">
        <v>0</v>
      </c>
      <c r="R62">
        <v>0</v>
      </c>
      <c r="S62">
        <v>0.763</v>
      </c>
      <c r="T62" t="s">
        <v>25</v>
      </c>
    </row>
    <row r="63" spans="1:20" ht="15">
      <c r="A63" t="s">
        <v>19</v>
      </c>
      <c r="B63" t="s">
        <v>20</v>
      </c>
      <c r="C63" t="str">
        <f t="shared" si="1"/>
        <v>31-Dec-21</v>
      </c>
      <c r="D63" t="s">
        <v>21</v>
      </c>
      <c r="E63" t="s">
        <v>22</v>
      </c>
      <c r="F63" t="str">
        <f>"BZ0P4R4"</f>
        <v>BZ0P4R4</v>
      </c>
      <c r="G63" t="s">
        <v>87</v>
      </c>
      <c r="I63" t="s">
        <v>21</v>
      </c>
      <c r="J63">
        <v>1</v>
      </c>
      <c r="K63">
        <v>63350</v>
      </c>
      <c r="L63">
        <v>572972.91</v>
      </c>
      <c r="M63">
        <v>572972.91</v>
      </c>
      <c r="N63">
        <v>10.68</v>
      </c>
      <c r="O63">
        <v>676578</v>
      </c>
      <c r="P63">
        <v>676578</v>
      </c>
      <c r="Q63">
        <v>0</v>
      </c>
      <c r="R63">
        <v>0</v>
      </c>
      <c r="S63">
        <v>0.723</v>
      </c>
      <c r="T63" t="s">
        <v>25</v>
      </c>
    </row>
    <row r="64" spans="1:20" ht="15">
      <c r="A64" t="s">
        <v>19</v>
      </c>
      <c r="B64" t="s">
        <v>20</v>
      </c>
      <c r="C64" t="str">
        <f t="shared" si="1"/>
        <v>31-Dec-21</v>
      </c>
      <c r="D64" t="s">
        <v>21</v>
      </c>
      <c r="E64" t="s">
        <v>22</v>
      </c>
      <c r="F64" t="str">
        <f>"BMC4ZZ3"</f>
        <v>BMC4ZZ3</v>
      </c>
      <c r="G64" t="s">
        <v>88</v>
      </c>
      <c r="I64" t="s">
        <v>21</v>
      </c>
      <c r="J64">
        <v>1</v>
      </c>
      <c r="K64">
        <v>18924</v>
      </c>
      <c r="L64">
        <v>610165.43</v>
      </c>
      <c r="M64">
        <v>610165.43</v>
      </c>
      <c r="N64">
        <v>27.1</v>
      </c>
      <c r="O64">
        <v>512840.4</v>
      </c>
      <c r="P64">
        <v>512840.4</v>
      </c>
      <c r="Q64">
        <v>0</v>
      </c>
      <c r="R64">
        <v>0</v>
      </c>
      <c r="S64">
        <v>0.548</v>
      </c>
      <c r="T64" t="s">
        <v>25</v>
      </c>
    </row>
    <row r="65" spans="1:20" ht="15">
      <c r="A65" t="s">
        <v>19</v>
      </c>
      <c r="B65" t="s">
        <v>20</v>
      </c>
      <c r="C65" t="str">
        <f t="shared" si="1"/>
        <v>31-Dec-21</v>
      </c>
      <c r="D65" t="s">
        <v>21</v>
      </c>
      <c r="E65" t="s">
        <v>22</v>
      </c>
      <c r="F65" t="str">
        <f>"B1Y1SQ7"</f>
        <v>B1Y1SQ7</v>
      </c>
      <c r="G65" t="s">
        <v>89</v>
      </c>
      <c r="I65" t="s">
        <v>21</v>
      </c>
      <c r="J65">
        <v>1</v>
      </c>
      <c r="K65">
        <v>47364</v>
      </c>
      <c r="L65">
        <v>660685.93</v>
      </c>
      <c r="M65">
        <v>660685.93</v>
      </c>
      <c r="N65">
        <v>20.1</v>
      </c>
      <c r="O65">
        <v>952016.4</v>
      </c>
      <c r="P65">
        <v>952016.4</v>
      </c>
      <c r="Q65">
        <v>0</v>
      </c>
      <c r="R65">
        <v>0</v>
      </c>
      <c r="S65">
        <v>1.017</v>
      </c>
      <c r="T65" t="s">
        <v>25</v>
      </c>
    </row>
    <row r="66" spans="1:20" ht="15">
      <c r="A66" t="s">
        <v>19</v>
      </c>
      <c r="B66" t="s">
        <v>20</v>
      </c>
      <c r="C66" t="str">
        <f aca="true" t="shared" si="2" ref="C66:C97">"31-Dec-21"</f>
        <v>31-Dec-21</v>
      </c>
      <c r="D66" t="s">
        <v>21</v>
      </c>
      <c r="E66" t="s">
        <v>22</v>
      </c>
      <c r="F66" t="str">
        <f>"4497749"</f>
        <v>4497749</v>
      </c>
      <c r="G66" t="s">
        <v>90</v>
      </c>
      <c r="I66" t="s">
        <v>21</v>
      </c>
      <c r="J66">
        <v>1</v>
      </c>
      <c r="K66">
        <v>5905</v>
      </c>
      <c r="L66">
        <v>430399.35</v>
      </c>
      <c r="M66">
        <v>430399.35</v>
      </c>
      <c r="N66">
        <v>75.46</v>
      </c>
      <c r="O66">
        <v>445591.3</v>
      </c>
      <c r="P66">
        <v>445591.3</v>
      </c>
      <c r="Q66">
        <v>0</v>
      </c>
      <c r="R66">
        <v>0</v>
      </c>
      <c r="S66">
        <v>0.476</v>
      </c>
      <c r="T66" t="s">
        <v>25</v>
      </c>
    </row>
    <row r="67" spans="1:20" ht="15">
      <c r="A67" t="s">
        <v>19</v>
      </c>
      <c r="B67" t="s">
        <v>20</v>
      </c>
      <c r="C67" t="str">
        <f t="shared" si="2"/>
        <v>31-Dec-21</v>
      </c>
      <c r="D67" t="s">
        <v>21</v>
      </c>
      <c r="E67" t="s">
        <v>22</v>
      </c>
      <c r="F67" t="str">
        <f>"4519579"</f>
        <v>4519579</v>
      </c>
      <c r="G67" t="s">
        <v>91</v>
      </c>
      <c r="I67" t="s">
        <v>21</v>
      </c>
      <c r="J67">
        <v>1</v>
      </c>
      <c r="K67">
        <v>7374</v>
      </c>
      <c r="L67">
        <v>804700.82</v>
      </c>
      <c r="M67">
        <v>804700.82</v>
      </c>
      <c r="N67">
        <v>113.25</v>
      </c>
      <c r="O67">
        <v>835105.5</v>
      </c>
      <c r="P67">
        <v>835105.5</v>
      </c>
      <c r="Q67">
        <v>0</v>
      </c>
      <c r="R67">
        <v>0</v>
      </c>
      <c r="S67">
        <v>0.892</v>
      </c>
      <c r="T67" t="s">
        <v>25</v>
      </c>
    </row>
    <row r="68" spans="1:20" ht="15">
      <c r="A68" t="s">
        <v>19</v>
      </c>
      <c r="B68" t="s">
        <v>20</v>
      </c>
      <c r="C68" t="str">
        <f t="shared" si="2"/>
        <v>31-Dec-21</v>
      </c>
      <c r="D68" t="s">
        <v>21</v>
      </c>
      <c r="E68" t="s">
        <v>22</v>
      </c>
      <c r="F68" t="str">
        <f>"4490005"</f>
        <v>4490005</v>
      </c>
      <c r="G68" t="s">
        <v>92</v>
      </c>
      <c r="I68" t="s">
        <v>21</v>
      </c>
      <c r="J68">
        <v>1</v>
      </c>
      <c r="K68">
        <v>27677</v>
      </c>
      <c r="L68">
        <v>600358.14</v>
      </c>
      <c r="M68">
        <v>600358.14</v>
      </c>
      <c r="N68">
        <v>29.34</v>
      </c>
      <c r="O68">
        <v>812043.18</v>
      </c>
      <c r="P68">
        <v>812043.18</v>
      </c>
      <c r="Q68">
        <v>0</v>
      </c>
      <c r="R68">
        <v>0</v>
      </c>
      <c r="S68">
        <v>0.868</v>
      </c>
      <c r="T68" t="s">
        <v>25</v>
      </c>
    </row>
    <row r="69" spans="1:20" ht="15">
      <c r="A69" t="s">
        <v>19</v>
      </c>
      <c r="B69" t="s">
        <v>20</v>
      </c>
      <c r="C69" t="str">
        <f t="shared" si="2"/>
        <v>31-Dec-21</v>
      </c>
      <c r="D69" t="s">
        <v>21</v>
      </c>
      <c r="E69" t="s">
        <v>22</v>
      </c>
      <c r="F69" t="str">
        <f>"BD2P9X9"</f>
        <v>BD2P9X9</v>
      </c>
      <c r="G69" t="s">
        <v>93</v>
      </c>
      <c r="I69" t="s">
        <v>21</v>
      </c>
      <c r="J69">
        <v>1</v>
      </c>
      <c r="K69">
        <v>10436</v>
      </c>
      <c r="L69">
        <v>974892.12</v>
      </c>
      <c r="M69">
        <v>974892.12</v>
      </c>
      <c r="N69">
        <v>86.9</v>
      </c>
      <c r="O69">
        <v>906888.4</v>
      </c>
      <c r="P69">
        <v>906888.4</v>
      </c>
      <c r="Q69">
        <v>0</v>
      </c>
      <c r="R69">
        <v>0</v>
      </c>
      <c r="S69">
        <v>0.969</v>
      </c>
      <c r="T69" t="s">
        <v>25</v>
      </c>
    </row>
    <row r="70" spans="1:20" ht="15">
      <c r="A70" t="s">
        <v>19</v>
      </c>
      <c r="B70" t="s">
        <v>20</v>
      </c>
      <c r="C70" t="str">
        <f t="shared" si="2"/>
        <v>31-Dec-21</v>
      </c>
      <c r="D70" t="s">
        <v>21</v>
      </c>
      <c r="E70" t="s">
        <v>22</v>
      </c>
      <c r="F70" t="str">
        <f>"B09M9D2"</f>
        <v>B09M9D2</v>
      </c>
      <c r="G70" t="s">
        <v>94</v>
      </c>
      <c r="I70" t="s">
        <v>21</v>
      </c>
      <c r="J70">
        <v>1</v>
      </c>
      <c r="K70">
        <v>12192</v>
      </c>
      <c r="L70">
        <v>714502.25</v>
      </c>
      <c r="M70">
        <v>714502.25</v>
      </c>
      <c r="N70">
        <v>63.04</v>
      </c>
      <c r="O70">
        <v>768583.68</v>
      </c>
      <c r="P70">
        <v>768583.68</v>
      </c>
      <c r="Q70">
        <v>0</v>
      </c>
      <c r="R70">
        <v>0</v>
      </c>
      <c r="S70">
        <v>0.821</v>
      </c>
      <c r="T70" t="s">
        <v>25</v>
      </c>
    </row>
    <row r="71" spans="1:20" ht="15">
      <c r="A71" t="s">
        <v>19</v>
      </c>
      <c r="B71" t="s">
        <v>20</v>
      </c>
      <c r="C71" t="str">
        <f t="shared" si="2"/>
        <v>31-Dec-21</v>
      </c>
      <c r="D71" t="s">
        <v>21</v>
      </c>
      <c r="E71" t="s">
        <v>22</v>
      </c>
      <c r="F71" t="str">
        <f>"BD0Q398"</f>
        <v>BD0Q398</v>
      </c>
      <c r="G71" t="s">
        <v>95</v>
      </c>
      <c r="I71" t="s">
        <v>21</v>
      </c>
      <c r="J71">
        <v>1</v>
      </c>
      <c r="K71">
        <v>34730</v>
      </c>
      <c r="L71">
        <v>825849.94</v>
      </c>
      <c r="M71">
        <v>825849.94</v>
      </c>
      <c r="N71">
        <v>30.135</v>
      </c>
      <c r="O71">
        <v>1046588.55</v>
      </c>
      <c r="P71">
        <v>1046588.55</v>
      </c>
      <c r="Q71">
        <v>0</v>
      </c>
      <c r="R71">
        <v>0</v>
      </c>
      <c r="S71">
        <v>1.118</v>
      </c>
      <c r="T71" t="s">
        <v>25</v>
      </c>
    </row>
    <row r="72" spans="1:20" ht="15">
      <c r="A72" t="s">
        <v>19</v>
      </c>
      <c r="B72" t="s">
        <v>20</v>
      </c>
      <c r="C72" t="str">
        <f t="shared" si="2"/>
        <v>31-Dec-21</v>
      </c>
      <c r="D72" t="s">
        <v>21</v>
      </c>
      <c r="E72" t="s">
        <v>22</v>
      </c>
      <c r="F72" t="str">
        <f>"B0HZL93"</f>
        <v>B0HZL93</v>
      </c>
      <c r="G72" t="s">
        <v>96</v>
      </c>
      <c r="I72" t="s">
        <v>21</v>
      </c>
      <c r="J72">
        <v>1</v>
      </c>
      <c r="K72">
        <v>4662</v>
      </c>
      <c r="L72">
        <v>676974.33</v>
      </c>
      <c r="M72">
        <v>676974.33</v>
      </c>
      <c r="N72">
        <v>198</v>
      </c>
      <c r="O72">
        <v>923076</v>
      </c>
      <c r="P72">
        <v>923076</v>
      </c>
      <c r="Q72">
        <v>0</v>
      </c>
      <c r="R72">
        <v>0</v>
      </c>
      <c r="S72">
        <v>0.986</v>
      </c>
      <c r="T72" t="s">
        <v>25</v>
      </c>
    </row>
    <row r="73" spans="1:20" ht="15">
      <c r="A73" t="s">
        <v>19</v>
      </c>
      <c r="B73" t="s">
        <v>20</v>
      </c>
      <c r="C73" t="str">
        <f t="shared" si="2"/>
        <v>31-Dec-21</v>
      </c>
      <c r="D73" t="s">
        <v>21</v>
      </c>
      <c r="E73" t="s">
        <v>22</v>
      </c>
      <c r="F73" t="str">
        <f>"5956078"</f>
        <v>5956078</v>
      </c>
      <c r="G73" t="s">
        <v>97</v>
      </c>
      <c r="I73" t="s">
        <v>21</v>
      </c>
      <c r="J73">
        <v>1</v>
      </c>
      <c r="K73">
        <v>349796</v>
      </c>
      <c r="L73">
        <v>908171.82</v>
      </c>
      <c r="M73">
        <v>908171.82</v>
      </c>
      <c r="N73">
        <v>2.73</v>
      </c>
      <c r="O73">
        <v>954943.08</v>
      </c>
      <c r="P73">
        <v>954943.08</v>
      </c>
      <c r="Q73">
        <v>0</v>
      </c>
      <c r="R73">
        <v>0</v>
      </c>
      <c r="S73">
        <v>1.02</v>
      </c>
      <c r="T73" t="s">
        <v>25</v>
      </c>
    </row>
    <row r="74" spans="1:20" ht="15">
      <c r="A74" t="s">
        <v>19</v>
      </c>
      <c r="B74" t="s">
        <v>20</v>
      </c>
      <c r="C74" t="str">
        <f t="shared" si="2"/>
        <v>31-Dec-21</v>
      </c>
      <c r="D74" t="s">
        <v>21</v>
      </c>
      <c r="E74" t="s">
        <v>22</v>
      </c>
      <c r="F74" t="str">
        <f>"4057808"</f>
        <v>4057808</v>
      </c>
      <c r="G74" t="s">
        <v>98</v>
      </c>
      <c r="I74" t="s">
        <v>21</v>
      </c>
      <c r="J74">
        <v>1</v>
      </c>
      <c r="K74">
        <v>2581</v>
      </c>
      <c r="L74">
        <v>601323.07</v>
      </c>
      <c r="M74">
        <v>601323.07</v>
      </c>
      <c r="N74">
        <v>416.95</v>
      </c>
      <c r="O74">
        <v>1076147.95</v>
      </c>
      <c r="P74">
        <v>1076147.95</v>
      </c>
      <c r="Q74">
        <v>0</v>
      </c>
      <c r="R74">
        <v>0</v>
      </c>
      <c r="S74">
        <v>1.15</v>
      </c>
      <c r="T74" t="s">
        <v>25</v>
      </c>
    </row>
    <row r="75" spans="1:20" ht="15">
      <c r="A75" t="s">
        <v>19</v>
      </c>
      <c r="B75" t="s">
        <v>20</v>
      </c>
      <c r="C75" t="str">
        <f t="shared" si="2"/>
        <v>31-Dec-21</v>
      </c>
      <c r="D75" t="s">
        <v>21</v>
      </c>
      <c r="E75" t="s">
        <v>22</v>
      </c>
      <c r="F75" t="str">
        <f>"B9G6L89"</f>
        <v>B9G6L89</v>
      </c>
      <c r="G75" t="s">
        <v>99</v>
      </c>
      <c r="I75" t="s">
        <v>21</v>
      </c>
      <c r="J75">
        <v>1</v>
      </c>
      <c r="K75">
        <v>2558</v>
      </c>
      <c r="L75">
        <v>311471.08</v>
      </c>
      <c r="M75">
        <v>311471.08</v>
      </c>
      <c r="N75">
        <v>122.7</v>
      </c>
      <c r="O75">
        <v>313866.6</v>
      </c>
      <c r="P75">
        <v>313866.6</v>
      </c>
      <c r="Q75">
        <v>0</v>
      </c>
      <c r="R75">
        <v>0</v>
      </c>
      <c r="S75">
        <v>0.335</v>
      </c>
      <c r="T75" t="s">
        <v>25</v>
      </c>
    </row>
    <row r="76" spans="1:20" ht="15">
      <c r="A76" t="s">
        <v>19</v>
      </c>
      <c r="B76" t="s">
        <v>20</v>
      </c>
      <c r="C76" t="str">
        <f t="shared" si="2"/>
        <v>31-Dec-21</v>
      </c>
      <c r="D76" t="s">
        <v>21</v>
      </c>
      <c r="E76" t="s">
        <v>22</v>
      </c>
      <c r="F76" t="str">
        <f>"4741844"</f>
        <v>4741844</v>
      </c>
      <c r="G76" t="s">
        <v>100</v>
      </c>
      <c r="I76" t="s">
        <v>21</v>
      </c>
      <c r="J76">
        <v>1</v>
      </c>
      <c r="K76">
        <v>4035</v>
      </c>
      <c r="L76">
        <v>454165.49</v>
      </c>
      <c r="M76">
        <v>454165.49</v>
      </c>
      <c r="N76">
        <v>227</v>
      </c>
      <c r="O76">
        <v>915945</v>
      </c>
      <c r="P76">
        <v>915945</v>
      </c>
      <c r="Q76">
        <v>0</v>
      </c>
      <c r="R76">
        <v>0</v>
      </c>
      <c r="S76">
        <v>0.979</v>
      </c>
      <c r="T76" t="s">
        <v>25</v>
      </c>
    </row>
    <row r="77" spans="1:20" ht="15">
      <c r="A77" t="s">
        <v>19</v>
      </c>
      <c r="B77" t="s">
        <v>20</v>
      </c>
      <c r="C77" t="str">
        <f t="shared" si="2"/>
        <v>31-Dec-21</v>
      </c>
      <c r="D77" t="s">
        <v>21</v>
      </c>
      <c r="E77" t="s">
        <v>22</v>
      </c>
      <c r="F77" t="str">
        <f>"5176177"</f>
        <v>5176177</v>
      </c>
      <c r="G77" t="s">
        <v>101</v>
      </c>
      <c r="I77" t="s">
        <v>21</v>
      </c>
      <c r="J77">
        <v>1</v>
      </c>
      <c r="K77">
        <v>99136</v>
      </c>
      <c r="L77">
        <v>965547.58</v>
      </c>
      <c r="M77">
        <v>965547.58</v>
      </c>
      <c r="N77">
        <v>9.413</v>
      </c>
      <c r="O77">
        <v>933167.17</v>
      </c>
      <c r="P77">
        <v>933167.17</v>
      </c>
      <c r="Q77">
        <v>0</v>
      </c>
      <c r="R77">
        <v>0</v>
      </c>
      <c r="S77">
        <v>0.997</v>
      </c>
      <c r="T77" t="s">
        <v>25</v>
      </c>
    </row>
    <row r="78" spans="1:20" ht="15">
      <c r="A78" t="s">
        <v>19</v>
      </c>
      <c r="B78" t="s">
        <v>20</v>
      </c>
      <c r="C78" t="str">
        <f t="shared" si="2"/>
        <v>31-Dec-21</v>
      </c>
      <c r="D78" t="s">
        <v>21</v>
      </c>
      <c r="E78" t="s">
        <v>22</v>
      </c>
      <c r="F78" t="str">
        <f>"B17NY40"</f>
        <v>B17NY40</v>
      </c>
      <c r="G78" t="s">
        <v>102</v>
      </c>
      <c r="I78" t="s">
        <v>21</v>
      </c>
      <c r="J78">
        <v>1</v>
      </c>
      <c r="K78">
        <v>20006</v>
      </c>
      <c r="L78">
        <v>736503.33</v>
      </c>
      <c r="M78">
        <v>736503.33</v>
      </c>
      <c r="N78">
        <v>36.52</v>
      </c>
      <c r="O78">
        <v>730619.12</v>
      </c>
      <c r="P78">
        <v>730619.12</v>
      </c>
      <c r="Q78">
        <v>0</v>
      </c>
      <c r="R78">
        <v>0</v>
      </c>
      <c r="S78">
        <v>0.781</v>
      </c>
      <c r="T78" t="s">
        <v>25</v>
      </c>
    </row>
    <row r="79" spans="1:20" ht="15">
      <c r="A79" t="s">
        <v>19</v>
      </c>
      <c r="B79" t="s">
        <v>20</v>
      </c>
      <c r="C79" t="str">
        <f t="shared" si="2"/>
        <v>31-Dec-21</v>
      </c>
      <c r="D79" t="s">
        <v>21</v>
      </c>
      <c r="E79" t="s">
        <v>22</v>
      </c>
      <c r="F79" t="str">
        <f>"4682329"</f>
        <v>4682329</v>
      </c>
      <c r="G79" t="s">
        <v>103</v>
      </c>
      <c r="I79" t="s">
        <v>21</v>
      </c>
      <c r="J79">
        <v>1</v>
      </c>
      <c r="K79">
        <v>295</v>
      </c>
      <c r="L79">
        <v>56476.51</v>
      </c>
      <c r="M79">
        <v>56476.51</v>
      </c>
      <c r="N79">
        <v>211.5</v>
      </c>
      <c r="O79">
        <v>62392.5</v>
      </c>
      <c r="P79">
        <v>62392.5</v>
      </c>
      <c r="Q79">
        <v>0</v>
      </c>
      <c r="R79">
        <v>0</v>
      </c>
      <c r="S79">
        <v>0.067</v>
      </c>
      <c r="T79" t="s">
        <v>25</v>
      </c>
    </row>
    <row r="80" spans="1:20" ht="15">
      <c r="A80" t="s">
        <v>19</v>
      </c>
      <c r="B80" t="s">
        <v>20</v>
      </c>
      <c r="C80" t="str">
        <f t="shared" si="2"/>
        <v>31-Dec-21</v>
      </c>
      <c r="D80" t="s">
        <v>21</v>
      </c>
      <c r="E80" t="s">
        <v>22</v>
      </c>
      <c r="F80" t="str">
        <f>"B00D9P6"</f>
        <v>B00D9P6</v>
      </c>
      <c r="G80" t="s">
        <v>104</v>
      </c>
      <c r="I80" t="s">
        <v>21</v>
      </c>
      <c r="J80">
        <v>1</v>
      </c>
      <c r="K80">
        <v>28674</v>
      </c>
      <c r="L80">
        <v>676784.24</v>
      </c>
      <c r="M80">
        <v>676784.24</v>
      </c>
      <c r="N80">
        <v>17.14</v>
      </c>
      <c r="O80">
        <v>491472.36</v>
      </c>
      <c r="P80">
        <v>491472.36</v>
      </c>
      <c r="Q80">
        <v>0</v>
      </c>
      <c r="R80">
        <v>0</v>
      </c>
      <c r="S80">
        <v>0.525</v>
      </c>
      <c r="T80" t="s">
        <v>25</v>
      </c>
    </row>
    <row r="81" spans="1:20" ht="15">
      <c r="A81" t="s">
        <v>19</v>
      </c>
      <c r="B81" t="s">
        <v>20</v>
      </c>
      <c r="C81" t="str">
        <f t="shared" si="2"/>
        <v>31-Dec-21</v>
      </c>
      <c r="D81" t="s">
        <v>21</v>
      </c>
      <c r="E81" t="s">
        <v>22</v>
      </c>
      <c r="F81" t="str">
        <f>"BYXS699"</f>
        <v>BYXS699</v>
      </c>
      <c r="G81" t="s">
        <v>105</v>
      </c>
      <c r="I81" t="s">
        <v>21</v>
      </c>
      <c r="J81">
        <v>1</v>
      </c>
      <c r="K81">
        <v>21269</v>
      </c>
      <c r="L81">
        <v>812486.14</v>
      </c>
      <c r="M81">
        <v>812486.14</v>
      </c>
      <c r="N81">
        <v>48.99</v>
      </c>
      <c r="O81">
        <v>1041968.31</v>
      </c>
      <c r="P81">
        <v>1041968.31</v>
      </c>
      <c r="Q81">
        <v>0</v>
      </c>
      <c r="R81">
        <v>0</v>
      </c>
      <c r="S81">
        <v>1.113</v>
      </c>
      <c r="T81" t="s">
        <v>25</v>
      </c>
    </row>
    <row r="82" spans="1:20" ht="15">
      <c r="A82" t="s">
        <v>19</v>
      </c>
      <c r="B82" t="s">
        <v>20</v>
      </c>
      <c r="C82" t="str">
        <f t="shared" si="2"/>
        <v>31-Dec-21</v>
      </c>
      <c r="D82" t="s">
        <v>21</v>
      </c>
      <c r="E82" t="s">
        <v>22</v>
      </c>
      <c r="F82" t="str">
        <f>"5910609"</f>
        <v>5910609</v>
      </c>
      <c r="G82" t="s">
        <v>106</v>
      </c>
      <c r="I82" t="s">
        <v>21</v>
      </c>
      <c r="J82">
        <v>1</v>
      </c>
      <c r="K82">
        <v>118</v>
      </c>
      <c r="L82">
        <v>90163.24</v>
      </c>
      <c r="M82">
        <v>90163.24</v>
      </c>
      <c r="N82">
        <v>900.4</v>
      </c>
      <c r="O82">
        <v>106247.2</v>
      </c>
      <c r="P82">
        <v>106247.2</v>
      </c>
      <c r="Q82">
        <v>0</v>
      </c>
      <c r="R82">
        <v>0</v>
      </c>
      <c r="S82">
        <v>0.114</v>
      </c>
      <c r="T82" t="s">
        <v>25</v>
      </c>
    </row>
    <row r="83" spans="1:20" ht="15">
      <c r="A83" t="s">
        <v>19</v>
      </c>
      <c r="B83" t="s">
        <v>20</v>
      </c>
      <c r="C83" t="str">
        <f t="shared" si="2"/>
        <v>31-Dec-21</v>
      </c>
      <c r="D83" t="s">
        <v>21</v>
      </c>
      <c r="E83" t="s">
        <v>22</v>
      </c>
      <c r="F83" t="str">
        <f>"B07DRZ5"</f>
        <v>B07DRZ5</v>
      </c>
      <c r="G83" t="s">
        <v>107</v>
      </c>
      <c r="I83" t="s">
        <v>21</v>
      </c>
      <c r="J83">
        <v>1</v>
      </c>
      <c r="K83">
        <v>19654</v>
      </c>
      <c r="L83">
        <v>889082.6</v>
      </c>
      <c r="M83">
        <v>889082.6</v>
      </c>
      <c r="N83">
        <v>56.5</v>
      </c>
      <c r="O83">
        <v>1110451</v>
      </c>
      <c r="P83">
        <v>1110451</v>
      </c>
      <c r="Q83">
        <v>0</v>
      </c>
      <c r="R83">
        <v>0</v>
      </c>
      <c r="S83">
        <v>1.186</v>
      </c>
      <c r="T83" t="s">
        <v>25</v>
      </c>
    </row>
    <row r="84" spans="1:20" ht="15">
      <c r="A84" t="s">
        <v>19</v>
      </c>
      <c r="B84" t="s">
        <v>20</v>
      </c>
      <c r="C84" t="str">
        <f t="shared" si="2"/>
        <v>31-Dec-21</v>
      </c>
      <c r="D84" t="s">
        <v>21</v>
      </c>
      <c r="E84" t="s">
        <v>22</v>
      </c>
      <c r="F84" t="str">
        <f>"BD6FXN3"</f>
        <v>BD6FXN3</v>
      </c>
      <c r="G84" t="s">
        <v>108</v>
      </c>
      <c r="I84" t="s">
        <v>21</v>
      </c>
      <c r="J84">
        <v>1</v>
      </c>
      <c r="K84">
        <v>57805</v>
      </c>
      <c r="L84">
        <v>1020864.45</v>
      </c>
      <c r="M84">
        <v>1020864.45</v>
      </c>
      <c r="N84">
        <v>19.025</v>
      </c>
      <c r="O84">
        <v>1099740.13</v>
      </c>
      <c r="P84">
        <v>1099740.13</v>
      </c>
      <c r="Q84">
        <v>0</v>
      </c>
      <c r="R84">
        <v>0</v>
      </c>
      <c r="S84">
        <v>1.175</v>
      </c>
      <c r="T84" t="s">
        <v>25</v>
      </c>
    </row>
    <row r="85" spans="1:20" ht="15">
      <c r="A85" t="s">
        <v>19</v>
      </c>
      <c r="B85" t="s">
        <v>20</v>
      </c>
      <c r="C85" t="str">
        <f t="shared" si="2"/>
        <v>31-Dec-21</v>
      </c>
      <c r="D85" t="s">
        <v>21</v>
      </c>
      <c r="E85" t="s">
        <v>22</v>
      </c>
      <c r="F85" t="str">
        <f>"4741714"</f>
        <v>4741714</v>
      </c>
      <c r="G85" t="s">
        <v>109</v>
      </c>
      <c r="I85" t="s">
        <v>21</v>
      </c>
      <c r="J85">
        <v>1</v>
      </c>
      <c r="K85">
        <v>4286</v>
      </c>
      <c r="L85">
        <v>479259.04</v>
      </c>
      <c r="M85">
        <v>479259.04</v>
      </c>
      <c r="N85">
        <v>214</v>
      </c>
      <c r="O85">
        <v>917204</v>
      </c>
      <c r="P85">
        <v>917204</v>
      </c>
      <c r="Q85">
        <v>0</v>
      </c>
      <c r="R85">
        <v>0</v>
      </c>
      <c r="S85">
        <v>0.98</v>
      </c>
      <c r="T85" t="s">
        <v>25</v>
      </c>
    </row>
    <row r="86" spans="1:20" ht="15">
      <c r="A86" t="s">
        <v>19</v>
      </c>
      <c r="B86" t="s">
        <v>20</v>
      </c>
      <c r="C86" t="str">
        <f t="shared" si="2"/>
        <v>31-Dec-21</v>
      </c>
      <c r="D86" t="s">
        <v>21</v>
      </c>
      <c r="E86" t="s">
        <v>22</v>
      </c>
      <c r="F86" t="str">
        <f>"4792132"</f>
        <v>4792132</v>
      </c>
      <c r="G86" t="s">
        <v>110</v>
      </c>
      <c r="I86" t="s">
        <v>21</v>
      </c>
      <c r="J86">
        <v>1</v>
      </c>
      <c r="K86">
        <v>5032</v>
      </c>
      <c r="L86">
        <v>529259.92</v>
      </c>
      <c r="M86">
        <v>529259.92</v>
      </c>
      <c r="N86">
        <v>136.9</v>
      </c>
      <c r="O86">
        <v>688880.8</v>
      </c>
      <c r="P86">
        <v>688880.8</v>
      </c>
      <c r="Q86">
        <v>0</v>
      </c>
      <c r="R86">
        <v>0</v>
      </c>
      <c r="S86">
        <v>0.736</v>
      </c>
      <c r="T86" t="s">
        <v>25</v>
      </c>
    </row>
    <row r="87" spans="1:20" ht="15">
      <c r="A87" t="s">
        <v>19</v>
      </c>
      <c r="B87" t="s">
        <v>20</v>
      </c>
      <c r="C87" t="str">
        <f t="shared" si="2"/>
        <v>31-Dec-21</v>
      </c>
      <c r="D87" t="s">
        <v>21</v>
      </c>
      <c r="E87" t="s">
        <v>22</v>
      </c>
      <c r="F87" t="str">
        <f>"5671735"</f>
        <v>5671735</v>
      </c>
      <c r="G87" t="s">
        <v>111</v>
      </c>
      <c r="I87" t="s">
        <v>21</v>
      </c>
      <c r="J87">
        <v>1</v>
      </c>
      <c r="K87">
        <v>10121</v>
      </c>
      <c r="L87">
        <v>867059.36</v>
      </c>
      <c r="M87">
        <v>867059.36</v>
      </c>
      <c r="N87">
        <v>88.58</v>
      </c>
      <c r="O87">
        <v>896518.18</v>
      </c>
      <c r="P87">
        <v>896518.18</v>
      </c>
      <c r="Q87">
        <v>0</v>
      </c>
      <c r="R87">
        <v>0</v>
      </c>
      <c r="S87">
        <v>0.958</v>
      </c>
      <c r="T87" t="s">
        <v>25</v>
      </c>
    </row>
    <row r="88" spans="1:20" ht="15">
      <c r="A88" t="s">
        <v>19</v>
      </c>
      <c r="B88" t="s">
        <v>20</v>
      </c>
      <c r="C88" t="str">
        <f t="shared" si="2"/>
        <v>31-Dec-21</v>
      </c>
      <c r="D88" t="s">
        <v>21</v>
      </c>
      <c r="E88" t="s">
        <v>22</v>
      </c>
      <c r="F88" t="str">
        <f>"BYZ2QP5"</f>
        <v>BYZ2QP5</v>
      </c>
      <c r="G88" t="s">
        <v>112</v>
      </c>
      <c r="I88" t="s">
        <v>21</v>
      </c>
      <c r="J88">
        <v>1</v>
      </c>
      <c r="K88">
        <v>2148</v>
      </c>
      <c r="L88">
        <v>471575.52</v>
      </c>
      <c r="M88">
        <v>471575.52</v>
      </c>
      <c r="N88">
        <v>482.4</v>
      </c>
      <c r="O88">
        <v>1036195.2</v>
      </c>
      <c r="P88">
        <v>1036195.2</v>
      </c>
      <c r="Q88">
        <v>0</v>
      </c>
      <c r="R88">
        <v>0</v>
      </c>
      <c r="S88">
        <v>1.107</v>
      </c>
      <c r="T88" t="s">
        <v>25</v>
      </c>
    </row>
    <row r="89" spans="1:20" ht="15">
      <c r="A89" t="s">
        <v>19</v>
      </c>
      <c r="B89" t="s">
        <v>20</v>
      </c>
      <c r="C89" t="str">
        <f t="shared" si="2"/>
        <v>31-Dec-21</v>
      </c>
      <c r="D89" t="s">
        <v>21</v>
      </c>
      <c r="E89" t="s">
        <v>22</v>
      </c>
      <c r="F89" t="str">
        <f>"BYT9340"</f>
        <v>BYT9340</v>
      </c>
      <c r="G89" t="s">
        <v>113</v>
      </c>
      <c r="I89" t="s">
        <v>21</v>
      </c>
      <c r="J89">
        <v>1</v>
      </c>
      <c r="K89">
        <v>12339</v>
      </c>
      <c r="L89">
        <v>854671.01</v>
      </c>
      <c r="M89">
        <v>854671.01</v>
      </c>
      <c r="N89">
        <v>61.42</v>
      </c>
      <c r="O89">
        <v>757861.38</v>
      </c>
      <c r="P89">
        <v>757861.38</v>
      </c>
      <c r="Q89">
        <v>0</v>
      </c>
      <c r="R89">
        <v>0</v>
      </c>
      <c r="S89">
        <v>0.81</v>
      </c>
      <c r="T89" t="s">
        <v>25</v>
      </c>
    </row>
    <row r="90" spans="1:20" ht="15">
      <c r="A90" t="s">
        <v>19</v>
      </c>
      <c r="B90" t="s">
        <v>20</v>
      </c>
      <c r="C90" t="str">
        <f t="shared" si="2"/>
        <v>31-Dec-21</v>
      </c>
      <c r="D90" t="s">
        <v>21</v>
      </c>
      <c r="E90" t="s">
        <v>22</v>
      </c>
      <c r="F90" t="str">
        <f>"BD594Y4"</f>
        <v>BD594Y4</v>
      </c>
      <c r="G90" t="s">
        <v>114</v>
      </c>
      <c r="I90" t="s">
        <v>21</v>
      </c>
      <c r="J90">
        <v>1</v>
      </c>
      <c r="K90">
        <v>15925</v>
      </c>
      <c r="L90">
        <v>758927.39</v>
      </c>
      <c r="M90">
        <v>758927.39</v>
      </c>
      <c r="N90">
        <v>65.82</v>
      </c>
      <c r="O90">
        <v>1048183.5</v>
      </c>
      <c r="P90">
        <v>1048183.5</v>
      </c>
      <c r="Q90">
        <v>0</v>
      </c>
      <c r="R90">
        <v>0</v>
      </c>
      <c r="S90">
        <v>1.12</v>
      </c>
      <c r="T90" t="s">
        <v>25</v>
      </c>
    </row>
    <row r="91" spans="1:20" ht="15">
      <c r="A91" t="s">
        <v>19</v>
      </c>
      <c r="B91" t="s">
        <v>20</v>
      </c>
      <c r="C91" t="str">
        <f t="shared" si="2"/>
        <v>31-Dec-21</v>
      </c>
      <c r="D91" t="s">
        <v>21</v>
      </c>
      <c r="E91" t="s">
        <v>22</v>
      </c>
      <c r="F91" t="str">
        <f>"7251470"</f>
        <v>7251470</v>
      </c>
      <c r="G91" t="s">
        <v>115</v>
      </c>
      <c r="I91" t="s">
        <v>21</v>
      </c>
      <c r="J91">
        <v>1</v>
      </c>
      <c r="K91">
        <v>52102</v>
      </c>
      <c r="L91">
        <v>230777.87</v>
      </c>
      <c r="M91">
        <v>230777.87</v>
      </c>
      <c r="N91">
        <v>5.3</v>
      </c>
      <c r="O91">
        <v>276140.6</v>
      </c>
      <c r="P91">
        <v>276140.6</v>
      </c>
      <c r="Q91">
        <v>0</v>
      </c>
      <c r="R91">
        <v>0</v>
      </c>
      <c r="S91">
        <v>0.295</v>
      </c>
      <c r="T91" t="s">
        <v>25</v>
      </c>
    </row>
    <row r="92" spans="1:20" ht="15">
      <c r="A92" t="s">
        <v>19</v>
      </c>
      <c r="B92" t="s">
        <v>20</v>
      </c>
      <c r="C92" t="str">
        <f t="shared" si="2"/>
        <v>31-Dec-21</v>
      </c>
      <c r="D92" t="s">
        <v>21</v>
      </c>
      <c r="E92" t="s">
        <v>22</v>
      </c>
      <c r="F92" t="str">
        <f>"4821100"</f>
        <v>4821100</v>
      </c>
      <c r="G92" t="s">
        <v>116</v>
      </c>
      <c r="I92" t="s">
        <v>21</v>
      </c>
      <c r="J92">
        <v>1</v>
      </c>
      <c r="K92">
        <v>2632</v>
      </c>
      <c r="L92">
        <v>283426.86</v>
      </c>
      <c r="M92">
        <v>283426.86</v>
      </c>
      <c r="N92">
        <v>102.2</v>
      </c>
      <c r="O92">
        <v>268990.4</v>
      </c>
      <c r="P92">
        <v>268990.4</v>
      </c>
      <c r="Q92">
        <v>0</v>
      </c>
      <c r="R92">
        <v>0</v>
      </c>
      <c r="S92">
        <v>0.287</v>
      </c>
      <c r="T92" t="s">
        <v>25</v>
      </c>
    </row>
    <row r="93" spans="1:20" ht="15">
      <c r="A93" t="s">
        <v>19</v>
      </c>
      <c r="B93" t="s">
        <v>20</v>
      </c>
      <c r="C93" t="str">
        <f t="shared" si="2"/>
        <v>31-Dec-21</v>
      </c>
      <c r="D93" t="s">
        <v>21</v>
      </c>
      <c r="E93" t="s">
        <v>22</v>
      </c>
      <c r="F93" t="str">
        <f>"B1JB4K8"</f>
        <v>B1JB4K8</v>
      </c>
      <c r="G93" t="s">
        <v>117</v>
      </c>
      <c r="I93" t="s">
        <v>21</v>
      </c>
      <c r="J93">
        <v>1</v>
      </c>
      <c r="K93">
        <v>8003</v>
      </c>
      <c r="L93">
        <v>816998.3</v>
      </c>
      <c r="M93">
        <v>816998.3</v>
      </c>
      <c r="N93">
        <v>130.3</v>
      </c>
      <c r="O93">
        <v>1042790.9</v>
      </c>
      <c r="P93">
        <v>1042790.9</v>
      </c>
      <c r="Q93">
        <v>0</v>
      </c>
      <c r="R93">
        <v>0</v>
      </c>
      <c r="S93">
        <v>1.114</v>
      </c>
      <c r="T93" t="s">
        <v>25</v>
      </c>
    </row>
    <row r="94" spans="1:20" ht="15">
      <c r="A94" t="s">
        <v>19</v>
      </c>
      <c r="B94" t="s">
        <v>20</v>
      </c>
      <c r="C94" t="str">
        <f t="shared" si="2"/>
        <v>31-Dec-21</v>
      </c>
      <c r="D94" t="s">
        <v>21</v>
      </c>
      <c r="E94" t="s">
        <v>22</v>
      </c>
      <c r="F94" t="str">
        <f>"B7VG6L8"</f>
        <v>B7VG6L8</v>
      </c>
      <c r="G94" t="s">
        <v>118</v>
      </c>
      <c r="I94" t="s">
        <v>21</v>
      </c>
      <c r="J94">
        <v>1</v>
      </c>
      <c r="K94">
        <v>192283</v>
      </c>
      <c r="L94">
        <v>494176.7</v>
      </c>
      <c r="M94">
        <v>494176.7</v>
      </c>
      <c r="N94">
        <v>2.441</v>
      </c>
      <c r="O94">
        <v>469362.8</v>
      </c>
      <c r="P94">
        <v>469362.8</v>
      </c>
      <c r="Q94">
        <v>0</v>
      </c>
      <c r="R94">
        <v>0</v>
      </c>
      <c r="S94">
        <v>0.501</v>
      </c>
      <c r="T94" t="s">
        <v>25</v>
      </c>
    </row>
    <row r="95" spans="1:20" ht="15">
      <c r="A95" t="s">
        <v>19</v>
      </c>
      <c r="B95" t="s">
        <v>20</v>
      </c>
      <c r="C95" t="str">
        <f t="shared" si="2"/>
        <v>31-Dec-21</v>
      </c>
      <c r="D95" t="s">
        <v>21</v>
      </c>
      <c r="E95" t="s">
        <v>22</v>
      </c>
      <c r="F95" t="str">
        <f>"B01BN57"</f>
        <v>B01BN57</v>
      </c>
      <c r="G95" t="s">
        <v>119</v>
      </c>
      <c r="I95" t="s">
        <v>21</v>
      </c>
      <c r="J95">
        <v>1</v>
      </c>
      <c r="K95">
        <v>69887</v>
      </c>
      <c r="L95">
        <v>378625.83</v>
      </c>
      <c r="M95">
        <v>378625.83</v>
      </c>
      <c r="N95">
        <v>7.114</v>
      </c>
      <c r="O95">
        <v>497176.12</v>
      </c>
      <c r="P95">
        <v>497176.12</v>
      </c>
      <c r="Q95">
        <v>0</v>
      </c>
      <c r="R95">
        <v>0</v>
      </c>
      <c r="S95">
        <v>0.531</v>
      </c>
      <c r="T95" t="s">
        <v>25</v>
      </c>
    </row>
    <row r="96" spans="1:20" ht="15">
      <c r="A96" t="s">
        <v>19</v>
      </c>
      <c r="B96" t="s">
        <v>20</v>
      </c>
      <c r="C96" t="str">
        <f t="shared" si="2"/>
        <v>31-Dec-21</v>
      </c>
      <c r="D96" t="s">
        <v>21</v>
      </c>
      <c r="E96" t="s">
        <v>22</v>
      </c>
      <c r="F96" t="str">
        <f>"5596991"</f>
        <v>5596991</v>
      </c>
      <c r="G96" t="s">
        <v>120</v>
      </c>
      <c r="I96" t="s">
        <v>21</v>
      </c>
      <c r="J96">
        <v>1</v>
      </c>
      <c r="K96">
        <v>2499</v>
      </c>
      <c r="L96">
        <v>244314.35</v>
      </c>
      <c r="M96">
        <v>244314.35</v>
      </c>
      <c r="N96">
        <v>100.35</v>
      </c>
      <c r="O96">
        <v>250774.65</v>
      </c>
      <c r="P96">
        <v>250774.65</v>
      </c>
      <c r="Q96">
        <v>0</v>
      </c>
      <c r="R96">
        <v>0</v>
      </c>
      <c r="S96">
        <v>0.268</v>
      </c>
      <c r="T96" t="s">
        <v>25</v>
      </c>
    </row>
    <row r="97" spans="1:20" ht="15">
      <c r="A97" t="s">
        <v>19</v>
      </c>
      <c r="B97" t="s">
        <v>20</v>
      </c>
      <c r="C97" t="str">
        <f t="shared" si="2"/>
        <v>31-Dec-21</v>
      </c>
      <c r="D97" t="s">
        <v>21</v>
      </c>
      <c r="E97" t="s">
        <v>22</v>
      </c>
      <c r="F97" t="str">
        <f>"5051252"</f>
        <v>5051252</v>
      </c>
      <c r="G97" t="s">
        <v>121</v>
      </c>
      <c r="I97" t="s">
        <v>21</v>
      </c>
      <c r="J97">
        <v>1</v>
      </c>
      <c r="K97">
        <v>28333</v>
      </c>
      <c r="L97">
        <v>891875.71</v>
      </c>
      <c r="M97">
        <v>891875.71</v>
      </c>
      <c r="N97">
        <v>33.46</v>
      </c>
      <c r="O97">
        <v>948022.18</v>
      </c>
      <c r="P97">
        <v>948022.18</v>
      </c>
      <c r="Q97">
        <v>0</v>
      </c>
      <c r="R97">
        <v>0</v>
      </c>
      <c r="S97">
        <v>1.013</v>
      </c>
      <c r="T97" t="s">
        <v>25</v>
      </c>
    </row>
    <row r="98" spans="1:20" ht="15">
      <c r="A98" t="s">
        <v>19</v>
      </c>
      <c r="B98" t="s">
        <v>20</v>
      </c>
      <c r="C98" t="str">
        <f aca="true" t="shared" si="3" ref="C98:C129">"31-Dec-21"</f>
        <v>31-Dec-21</v>
      </c>
      <c r="D98" t="s">
        <v>21</v>
      </c>
      <c r="E98" t="s">
        <v>22</v>
      </c>
      <c r="F98" t="str">
        <f>"BZ6CZ43"</f>
        <v>BZ6CZ43</v>
      </c>
      <c r="G98" t="s">
        <v>122</v>
      </c>
      <c r="I98" t="s">
        <v>21</v>
      </c>
      <c r="J98">
        <v>1</v>
      </c>
      <c r="K98">
        <v>16868</v>
      </c>
      <c r="L98">
        <v>478640.3</v>
      </c>
      <c r="M98">
        <v>478640.3</v>
      </c>
      <c r="N98">
        <v>41.8</v>
      </c>
      <c r="O98">
        <v>705082.4</v>
      </c>
      <c r="P98">
        <v>705082.4</v>
      </c>
      <c r="Q98">
        <v>0</v>
      </c>
      <c r="R98">
        <v>0</v>
      </c>
      <c r="S98">
        <v>0.753</v>
      </c>
      <c r="T98" t="s">
        <v>25</v>
      </c>
    </row>
    <row r="99" spans="1:20" ht="15">
      <c r="A99" t="s">
        <v>19</v>
      </c>
      <c r="B99" t="s">
        <v>20</v>
      </c>
      <c r="C99" t="str">
        <f t="shared" si="3"/>
        <v>31-Dec-21</v>
      </c>
      <c r="D99" t="s">
        <v>21</v>
      </c>
      <c r="E99" t="s">
        <v>22</v>
      </c>
      <c r="F99" t="str">
        <f>"BNZGVV1"</f>
        <v>BNZGVV1</v>
      </c>
      <c r="G99" t="s">
        <v>123</v>
      </c>
      <c r="I99" t="s">
        <v>21</v>
      </c>
      <c r="J99">
        <v>1</v>
      </c>
      <c r="K99">
        <v>30666</v>
      </c>
      <c r="L99">
        <v>588413.55</v>
      </c>
      <c r="M99">
        <v>588413.55</v>
      </c>
      <c r="N99">
        <v>24.78</v>
      </c>
      <c r="O99">
        <v>759903.48</v>
      </c>
      <c r="P99">
        <v>759903.48</v>
      </c>
      <c r="Q99">
        <v>0</v>
      </c>
      <c r="R99">
        <v>0</v>
      </c>
      <c r="S99">
        <v>0.812</v>
      </c>
      <c r="T99" t="s">
        <v>25</v>
      </c>
    </row>
    <row r="100" spans="1:20" ht="15">
      <c r="A100" t="s">
        <v>19</v>
      </c>
      <c r="B100" t="s">
        <v>20</v>
      </c>
      <c r="C100" t="str">
        <f t="shared" si="3"/>
        <v>31-Dec-21</v>
      </c>
      <c r="D100" t="s">
        <v>21</v>
      </c>
      <c r="E100" t="s">
        <v>22</v>
      </c>
      <c r="F100" t="str">
        <f>"4354134"</f>
        <v>4354134</v>
      </c>
      <c r="G100" t="s">
        <v>124</v>
      </c>
      <c r="I100" t="s">
        <v>21</v>
      </c>
      <c r="J100">
        <v>1</v>
      </c>
      <c r="K100">
        <v>14994</v>
      </c>
      <c r="L100">
        <v>521823.23</v>
      </c>
      <c r="M100">
        <v>521823.23</v>
      </c>
      <c r="N100">
        <v>34.94</v>
      </c>
      <c r="O100">
        <v>523890.36</v>
      </c>
      <c r="P100">
        <v>523890.36</v>
      </c>
      <c r="Q100">
        <v>0</v>
      </c>
      <c r="R100">
        <v>0</v>
      </c>
      <c r="S100">
        <v>0.56</v>
      </c>
      <c r="T100" t="s">
        <v>25</v>
      </c>
    </row>
    <row r="101" spans="1:20" ht="15">
      <c r="A101" t="s">
        <v>19</v>
      </c>
      <c r="B101" t="s">
        <v>20</v>
      </c>
      <c r="C101" t="str">
        <f t="shared" si="3"/>
        <v>31-Dec-21</v>
      </c>
      <c r="D101" t="s">
        <v>21</v>
      </c>
      <c r="E101" t="s">
        <v>22</v>
      </c>
      <c r="F101" t="str">
        <f>"4834777"</f>
        <v>4834777</v>
      </c>
      <c r="G101" t="s">
        <v>125</v>
      </c>
      <c r="I101" t="s">
        <v>21</v>
      </c>
      <c r="J101">
        <v>1</v>
      </c>
      <c r="K101">
        <v>46355</v>
      </c>
      <c r="L101">
        <v>418746.85</v>
      </c>
      <c r="M101">
        <v>418746.85</v>
      </c>
      <c r="N101">
        <v>11.89</v>
      </c>
      <c r="O101">
        <v>551160.95</v>
      </c>
      <c r="P101">
        <v>551160.95</v>
      </c>
      <c r="Q101">
        <v>0</v>
      </c>
      <c r="R101">
        <v>0</v>
      </c>
      <c r="S101">
        <v>0.589</v>
      </c>
      <c r="T101" t="s">
        <v>25</v>
      </c>
    </row>
    <row r="102" spans="1:20" ht="15">
      <c r="A102" t="s">
        <v>19</v>
      </c>
      <c r="B102" t="s">
        <v>20</v>
      </c>
      <c r="C102" t="str">
        <f t="shared" si="3"/>
        <v>31-Dec-21</v>
      </c>
      <c r="D102" t="s">
        <v>21</v>
      </c>
      <c r="E102" t="s">
        <v>22</v>
      </c>
      <c r="F102" t="str">
        <f>"5671519"</f>
        <v>5671519</v>
      </c>
      <c r="G102" t="s">
        <v>126</v>
      </c>
      <c r="I102" t="s">
        <v>21</v>
      </c>
      <c r="J102">
        <v>1</v>
      </c>
      <c r="K102">
        <v>5338</v>
      </c>
      <c r="L102">
        <v>455082.57</v>
      </c>
      <c r="M102">
        <v>455082.57</v>
      </c>
      <c r="N102">
        <v>103.6</v>
      </c>
      <c r="O102">
        <v>553016.8</v>
      </c>
      <c r="P102">
        <v>553016.8</v>
      </c>
      <c r="Q102">
        <v>0</v>
      </c>
      <c r="R102">
        <v>0</v>
      </c>
      <c r="S102">
        <v>0.591</v>
      </c>
      <c r="T102" t="s">
        <v>25</v>
      </c>
    </row>
    <row r="103" spans="1:20" ht="15">
      <c r="A103" t="s">
        <v>19</v>
      </c>
      <c r="B103" t="s">
        <v>20</v>
      </c>
      <c r="C103" t="str">
        <f t="shared" si="3"/>
        <v>31-Dec-21</v>
      </c>
      <c r="D103" t="s">
        <v>21</v>
      </c>
      <c r="E103" t="s">
        <v>22</v>
      </c>
      <c r="F103" t="str">
        <f>"BQV0SV7"</f>
        <v>BQV0SV7</v>
      </c>
      <c r="G103" t="s">
        <v>127</v>
      </c>
      <c r="I103" t="s">
        <v>21</v>
      </c>
      <c r="J103">
        <v>1</v>
      </c>
      <c r="K103">
        <v>3037</v>
      </c>
      <c r="L103">
        <v>140839.92</v>
      </c>
      <c r="M103">
        <v>140839.92</v>
      </c>
      <c r="N103">
        <v>71.14</v>
      </c>
      <c r="O103">
        <v>216052.18</v>
      </c>
      <c r="P103">
        <v>216052.18</v>
      </c>
      <c r="Q103">
        <v>0</v>
      </c>
      <c r="R103">
        <v>0</v>
      </c>
      <c r="S103">
        <v>0.231</v>
      </c>
      <c r="T103" t="s">
        <v>25</v>
      </c>
    </row>
    <row r="104" spans="1:20" ht="15">
      <c r="A104" t="s">
        <v>19</v>
      </c>
      <c r="B104" t="s">
        <v>20</v>
      </c>
      <c r="C104" t="str">
        <f t="shared" si="3"/>
        <v>31-Dec-21</v>
      </c>
      <c r="D104" t="s">
        <v>21</v>
      </c>
      <c r="E104" t="s">
        <v>22</v>
      </c>
      <c r="F104" t="str">
        <f>"4943402"</f>
        <v>4943402</v>
      </c>
      <c r="G104" t="s">
        <v>128</v>
      </c>
      <c r="I104" t="s">
        <v>21</v>
      </c>
      <c r="J104">
        <v>1</v>
      </c>
      <c r="K104">
        <v>3415</v>
      </c>
      <c r="L104">
        <v>117268.02</v>
      </c>
      <c r="M104">
        <v>117268.02</v>
      </c>
      <c r="N104">
        <v>32</v>
      </c>
      <c r="O104">
        <v>109280</v>
      </c>
      <c r="P104">
        <v>109280</v>
      </c>
      <c r="Q104">
        <v>0</v>
      </c>
      <c r="R104">
        <v>0</v>
      </c>
      <c r="S104">
        <v>0.117</v>
      </c>
      <c r="T104" t="s">
        <v>25</v>
      </c>
    </row>
    <row r="105" spans="1:20" ht="15">
      <c r="A105" t="s">
        <v>19</v>
      </c>
      <c r="B105" t="s">
        <v>20</v>
      </c>
      <c r="C105" t="str">
        <f t="shared" si="3"/>
        <v>31-Dec-21</v>
      </c>
      <c r="D105" t="s">
        <v>21</v>
      </c>
      <c r="E105" t="s">
        <v>44</v>
      </c>
      <c r="I105" t="s">
        <v>21</v>
      </c>
      <c r="J105">
        <v>1</v>
      </c>
      <c r="K105">
        <v>0</v>
      </c>
      <c r="L105">
        <v>196751.88</v>
      </c>
      <c r="M105">
        <v>196751.88</v>
      </c>
      <c r="N105">
        <v>0</v>
      </c>
      <c r="O105">
        <v>196751.88</v>
      </c>
      <c r="P105">
        <v>196751.88</v>
      </c>
      <c r="Q105">
        <v>0</v>
      </c>
      <c r="R105">
        <v>0</v>
      </c>
      <c r="S105">
        <v>0.21</v>
      </c>
      <c r="T105" t="s">
        <v>129</v>
      </c>
    </row>
    <row r="106" spans="1:20" ht="15">
      <c r="A106" t="s">
        <v>19</v>
      </c>
      <c r="B106" t="s">
        <v>20</v>
      </c>
      <c r="C106" t="str">
        <f t="shared" si="3"/>
        <v>31-Dec-21</v>
      </c>
      <c r="D106" t="s">
        <v>21</v>
      </c>
      <c r="E106" t="s">
        <v>130</v>
      </c>
      <c r="I106" t="s">
        <v>21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t="s">
        <v>131</v>
      </c>
    </row>
    <row r="107" spans="1:20" ht="15">
      <c r="A107" t="s">
        <v>19</v>
      </c>
      <c r="B107" t="s">
        <v>20</v>
      </c>
      <c r="C107" t="str">
        <f t="shared" si="3"/>
        <v>31-Dec-21</v>
      </c>
      <c r="D107" t="s">
        <v>21</v>
      </c>
      <c r="E107" t="s">
        <v>22</v>
      </c>
      <c r="F107" t="str">
        <f>"B02J639"</f>
        <v>B02J639</v>
      </c>
      <c r="G107" t="s">
        <v>132</v>
      </c>
      <c r="I107" t="s">
        <v>133</v>
      </c>
      <c r="J107">
        <v>1.191039395</v>
      </c>
      <c r="K107">
        <v>24006</v>
      </c>
      <c r="L107">
        <v>537599.65</v>
      </c>
      <c r="M107">
        <v>618272.6</v>
      </c>
      <c r="N107">
        <v>31.57</v>
      </c>
      <c r="O107">
        <v>757869.42</v>
      </c>
      <c r="P107">
        <v>902652.34</v>
      </c>
      <c r="Q107">
        <v>0</v>
      </c>
      <c r="R107">
        <v>0</v>
      </c>
      <c r="S107">
        <v>0.964</v>
      </c>
      <c r="T107" t="s">
        <v>25</v>
      </c>
    </row>
    <row r="108" spans="1:20" ht="15">
      <c r="A108" t="s">
        <v>19</v>
      </c>
      <c r="B108" t="s">
        <v>20</v>
      </c>
      <c r="C108" t="str">
        <f t="shared" si="3"/>
        <v>31-Dec-21</v>
      </c>
      <c r="D108" t="s">
        <v>21</v>
      </c>
      <c r="E108" t="s">
        <v>22</v>
      </c>
      <c r="F108" t="str">
        <f>"0673123"</f>
        <v>0673123</v>
      </c>
      <c r="G108" t="s">
        <v>134</v>
      </c>
      <c r="I108" t="s">
        <v>133</v>
      </c>
      <c r="J108">
        <v>1.191039395</v>
      </c>
      <c r="K108">
        <v>2805</v>
      </c>
      <c r="L108">
        <v>63419.33</v>
      </c>
      <c r="M108">
        <v>69896.3</v>
      </c>
      <c r="N108">
        <v>20.08</v>
      </c>
      <c r="O108">
        <v>56324.4</v>
      </c>
      <c r="P108">
        <v>67084.58</v>
      </c>
      <c r="Q108">
        <v>962.12</v>
      </c>
      <c r="R108">
        <v>1145.92</v>
      </c>
      <c r="S108">
        <v>0.073</v>
      </c>
      <c r="T108" t="s">
        <v>25</v>
      </c>
    </row>
    <row r="109" spans="1:20" ht="15">
      <c r="A109" t="s">
        <v>19</v>
      </c>
      <c r="B109" t="s">
        <v>20</v>
      </c>
      <c r="C109" t="str">
        <f t="shared" si="3"/>
        <v>31-Dec-21</v>
      </c>
      <c r="D109" t="s">
        <v>21</v>
      </c>
      <c r="E109" t="s">
        <v>22</v>
      </c>
      <c r="F109" t="str">
        <f>"0989529"</f>
        <v>0989529</v>
      </c>
      <c r="G109" t="s">
        <v>135</v>
      </c>
      <c r="I109" t="s">
        <v>133</v>
      </c>
      <c r="J109">
        <v>1.191039395</v>
      </c>
      <c r="K109">
        <v>6493</v>
      </c>
      <c r="L109">
        <v>493799.01</v>
      </c>
      <c r="M109">
        <v>546562.78</v>
      </c>
      <c r="N109">
        <v>86.78</v>
      </c>
      <c r="O109">
        <v>563462.54</v>
      </c>
      <c r="P109">
        <v>671106.08</v>
      </c>
      <c r="Q109">
        <v>0</v>
      </c>
      <c r="R109">
        <v>0</v>
      </c>
      <c r="S109">
        <v>0.717</v>
      </c>
      <c r="T109" t="s">
        <v>25</v>
      </c>
    </row>
    <row r="110" spans="1:20" ht="15">
      <c r="A110" t="s">
        <v>19</v>
      </c>
      <c r="B110" t="s">
        <v>20</v>
      </c>
      <c r="C110" t="str">
        <f t="shared" si="3"/>
        <v>31-Dec-21</v>
      </c>
      <c r="D110" t="s">
        <v>21</v>
      </c>
      <c r="E110" t="s">
        <v>22</v>
      </c>
      <c r="F110" t="str">
        <f>"BVYVFW2"</f>
        <v>BVYVFW2</v>
      </c>
      <c r="G110" t="s">
        <v>136</v>
      </c>
      <c r="I110" t="s">
        <v>133</v>
      </c>
      <c r="J110">
        <v>1.191039395</v>
      </c>
      <c r="K110">
        <v>123036</v>
      </c>
      <c r="L110">
        <v>734298.05</v>
      </c>
      <c r="M110">
        <v>815732.65</v>
      </c>
      <c r="N110">
        <v>7.4</v>
      </c>
      <c r="O110">
        <v>910466.4</v>
      </c>
      <c r="P110">
        <v>1084401.35</v>
      </c>
      <c r="Q110">
        <v>0</v>
      </c>
      <c r="R110">
        <v>0</v>
      </c>
      <c r="S110">
        <v>1.159</v>
      </c>
      <c r="T110" t="s">
        <v>25</v>
      </c>
    </row>
    <row r="111" spans="1:20" ht="15">
      <c r="A111" t="s">
        <v>19</v>
      </c>
      <c r="B111" t="s">
        <v>20</v>
      </c>
      <c r="C111" t="str">
        <f t="shared" si="3"/>
        <v>31-Dec-21</v>
      </c>
      <c r="D111" t="s">
        <v>21</v>
      </c>
      <c r="E111" t="s">
        <v>22</v>
      </c>
      <c r="F111" t="str">
        <f>"BJFFLV0"</f>
        <v>BJFFLV0</v>
      </c>
      <c r="G111" t="s">
        <v>137</v>
      </c>
      <c r="I111" t="s">
        <v>133</v>
      </c>
      <c r="J111">
        <v>1.191039395</v>
      </c>
      <c r="K111">
        <v>8830</v>
      </c>
      <c r="L111">
        <v>450981.4</v>
      </c>
      <c r="M111">
        <v>524987.19</v>
      </c>
      <c r="N111">
        <v>101.2</v>
      </c>
      <c r="O111">
        <v>893596</v>
      </c>
      <c r="P111">
        <v>1064308.04</v>
      </c>
      <c r="Q111">
        <v>0</v>
      </c>
      <c r="R111">
        <v>0</v>
      </c>
      <c r="S111">
        <v>1.137</v>
      </c>
      <c r="T111" t="s">
        <v>25</v>
      </c>
    </row>
    <row r="112" spans="1:20" ht="15">
      <c r="A112" t="s">
        <v>19</v>
      </c>
      <c r="B112" t="s">
        <v>20</v>
      </c>
      <c r="C112" t="str">
        <f t="shared" si="3"/>
        <v>31-Dec-21</v>
      </c>
      <c r="D112" t="s">
        <v>21</v>
      </c>
      <c r="E112" t="s">
        <v>22</v>
      </c>
      <c r="F112" t="str">
        <f>"0925288"</f>
        <v>0925288</v>
      </c>
      <c r="G112" t="s">
        <v>138</v>
      </c>
      <c r="I112" t="s">
        <v>133</v>
      </c>
      <c r="J112">
        <v>1.191039395</v>
      </c>
      <c r="K112">
        <v>52949</v>
      </c>
      <c r="L112">
        <v>786433.76</v>
      </c>
      <c r="M112">
        <v>902429.85</v>
      </c>
      <c r="N112">
        <v>16.066</v>
      </c>
      <c r="O112">
        <v>850678.63</v>
      </c>
      <c r="P112">
        <v>1013191.76</v>
      </c>
      <c r="Q112">
        <v>9927.5</v>
      </c>
      <c r="R112">
        <v>11824.04</v>
      </c>
      <c r="S112">
        <v>1.095</v>
      </c>
      <c r="T112" t="s">
        <v>25</v>
      </c>
    </row>
    <row r="113" spans="1:20" ht="15">
      <c r="A113" t="s">
        <v>19</v>
      </c>
      <c r="B113" t="s">
        <v>20</v>
      </c>
      <c r="C113" t="str">
        <f t="shared" si="3"/>
        <v>31-Dec-21</v>
      </c>
      <c r="D113" t="s">
        <v>21</v>
      </c>
      <c r="E113" t="s">
        <v>22</v>
      </c>
      <c r="F113" t="str">
        <f>"0540528"</f>
        <v>0540528</v>
      </c>
      <c r="G113" t="s">
        <v>139</v>
      </c>
      <c r="I113" t="s">
        <v>133</v>
      </c>
      <c r="J113">
        <v>1.191039395</v>
      </c>
      <c r="K113">
        <v>131980</v>
      </c>
      <c r="L113">
        <v>518074.62</v>
      </c>
      <c r="M113">
        <v>602740.34</v>
      </c>
      <c r="N113">
        <v>4.4865</v>
      </c>
      <c r="O113">
        <v>592128.27</v>
      </c>
      <c r="P113">
        <v>705248.1</v>
      </c>
      <c r="Q113">
        <v>0</v>
      </c>
      <c r="R113">
        <v>0</v>
      </c>
      <c r="S113">
        <v>0.754</v>
      </c>
      <c r="T113" t="s">
        <v>25</v>
      </c>
    </row>
    <row r="114" spans="1:20" ht="15">
      <c r="A114" t="s">
        <v>19</v>
      </c>
      <c r="B114" t="s">
        <v>20</v>
      </c>
      <c r="C114" t="str">
        <f t="shared" si="3"/>
        <v>31-Dec-21</v>
      </c>
      <c r="D114" t="s">
        <v>21</v>
      </c>
      <c r="E114" t="s">
        <v>22</v>
      </c>
      <c r="F114" t="str">
        <f>"0405207"</f>
        <v>0405207</v>
      </c>
      <c r="G114" t="s">
        <v>140</v>
      </c>
      <c r="I114" t="s">
        <v>133</v>
      </c>
      <c r="J114">
        <v>1.191039395</v>
      </c>
      <c r="K114">
        <v>12390</v>
      </c>
      <c r="L114">
        <v>305046.16</v>
      </c>
      <c r="M114">
        <v>336998.15</v>
      </c>
      <c r="N114">
        <v>32</v>
      </c>
      <c r="O114">
        <v>396480</v>
      </c>
      <c r="P114">
        <v>472223.3</v>
      </c>
      <c r="Q114">
        <v>910.67</v>
      </c>
      <c r="R114">
        <v>1084.64</v>
      </c>
      <c r="S114">
        <v>0.506</v>
      </c>
      <c r="T114" t="s">
        <v>25</v>
      </c>
    </row>
    <row r="115" spans="1:20" ht="15">
      <c r="A115" t="s">
        <v>19</v>
      </c>
      <c r="B115" t="s">
        <v>20</v>
      </c>
      <c r="C115" t="str">
        <f t="shared" si="3"/>
        <v>31-Dec-21</v>
      </c>
      <c r="D115" t="s">
        <v>21</v>
      </c>
      <c r="E115" t="s">
        <v>22</v>
      </c>
      <c r="F115" t="str">
        <f>"B0LCW08"</f>
        <v>B0LCW08</v>
      </c>
      <c r="G115" t="s">
        <v>141</v>
      </c>
      <c r="I115" t="s">
        <v>133</v>
      </c>
      <c r="J115">
        <v>1.191039395</v>
      </c>
      <c r="K115">
        <v>17329</v>
      </c>
      <c r="L115">
        <v>448767.58</v>
      </c>
      <c r="M115">
        <v>494599.87</v>
      </c>
      <c r="N115">
        <v>22.19</v>
      </c>
      <c r="O115">
        <v>384530.51</v>
      </c>
      <c r="P115">
        <v>457990.99</v>
      </c>
      <c r="Q115">
        <v>0</v>
      </c>
      <c r="R115">
        <v>0</v>
      </c>
      <c r="S115">
        <v>0.489</v>
      </c>
      <c r="T115" t="s">
        <v>25</v>
      </c>
    </row>
    <row r="116" spans="1:20" ht="15">
      <c r="A116" t="s">
        <v>19</v>
      </c>
      <c r="B116" t="s">
        <v>20</v>
      </c>
      <c r="C116" t="str">
        <f t="shared" si="3"/>
        <v>31-Dec-21</v>
      </c>
      <c r="D116" t="s">
        <v>21</v>
      </c>
      <c r="E116" t="s">
        <v>22</v>
      </c>
      <c r="F116" t="str">
        <f>"B019KW7"</f>
        <v>B019KW7</v>
      </c>
      <c r="G116" t="s">
        <v>142</v>
      </c>
      <c r="I116" t="s">
        <v>133</v>
      </c>
      <c r="J116">
        <v>1.191039395</v>
      </c>
      <c r="K116">
        <v>307831</v>
      </c>
      <c r="L116">
        <v>711645.49</v>
      </c>
      <c r="M116">
        <v>792363.89</v>
      </c>
      <c r="N116">
        <v>2.758</v>
      </c>
      <c r="O116">
        <v>848997.9</v>
      </c>
      <c r="P116">
        <v>1011189.95</v>
      </c>
      <c r="Q116">
        <v>0</v>
      </c>
      <c r="R116">
        <v>0</v>
      </c>
      <c r="S116">
        <v>1.08</v>
      </c>
      <c r="T116" t="s">
        <v>25</v>
      </c>
    </row>
    <row r="117" spans="1:20" ht="15">
      <c r="A117" t="s">
        <v>19</v>
      </c>
      <c r="B117" t="s">
        <v>20</v>
      </c>
      <c r="C117" t="str">
        <f t="shared" si="3"/>
        <v>31-Dec-21</v>
      </c>
      <c r="D117" t="s">
        <v>21</v>
      </c>
      <c r="E117" t="s">
        <v>22</v>
      </c>
      <c r="F117" t="str">
        <f>"BDR05C0"</f>
        <v>BDR05C0</v>
      </c>
      <c r="G117" t="s">
        <v>143</v>
      </c>
      <c r="I117" t="s">
        <v>133</v>
      </c>
      <c r="J117">
        <v>1.191039395</v>
      </c>
      <c r="K117">
        <v>87941</v>
      </c>
      <c r="L117">
        <v>797550.9</v>
      </c>
      <c r="M117">
        <v>929567.87</v>
      </c>
      <c r="N117">
        <v>10.598</v>
      </c>
      <c r="O117">
        <v>931998.72</v>
      </c>
      <c r="P117">
        <v>1110047.19</v>
      </c>
      <c r="Q117">
        <v>14392.72</v>
      </c>
      <c r="R117">
        <v>17142.3</v>
      </c>
      <c r="S117">
        <v>1.204</v>
      </c>
      <c r="T117" t="s">
        <v>25</v>
      </c>
    </row>
    <row r="118" spans="1:20" ht="15">
      <c r="A118" t="s">
        <v>19</v>
      </c>
      <c r="B118" t="s">
        <v>20</v>
      </c>
      <c r="C118" t="str">
        <f t="shared" si="3"/>
        <v>31-Dec-21</v>
      </c>
      <c r="D118" t="s">
        <v>21</v>
      </c>
      <c r="E118" t="s">
        <v>22</v>
      </c>
      <c r="F118" t="str">
        <f>"B3MBS74"</f>
        <v>B3MBS74</v>
      </c>
      <c r="G118" t="s">
        <v>144</v>
      </c>
      <c r="I118" t="s">
        <v>133</v>
      </c>
      <c r="J118">
        <v>1.191039395</v>
      </c>
      <c r="K118">
        <v>32407</v>
      </c>
      <c r="L118">
        <v>462460.45</v>
      </c>
      <c r="M118">
        <v>516776.37</v>
      </c>
      <c r="N118">
        <v>16.78</v>
      </c>
      <c r="O118">
        <v>543789.46</v>
      </c>
      <c r="P118">
        <v>647674.67</v>
      </c>
      <c r="Q118">
        <v>0</v>
      </c>
      <c r="R118">
        <v>0</v>
      </c>
      <c r="S118">
        <v>0.692</v>
      </c>
      <c r="T118" t="s">
        <v>25</v>
      </c>
    </row>
    <row r="119" spans="1:20" ht="15">
      <c r="A119" t="s">
        <v>19</v>
      </c>
      <c r="B119" t="s">
        <v>20</v>
      </c>
      <c r="C119" t="str">
        <f t="shared" si="3"/>
        <v>31-Dec-21</v>
      </c>
      <c r="D119" t="s">
        <v>21</v>
      </c>
      <c r="E119" t="s">
        <v>22</v>
      </c>
      <c r="F119" t="str">
        <f>"0677608"</f>
        <v>0677608</v>
      </c>
      <c r="G119" t="s">
        <v>145</v>
      </c>
      <c r="I119" t="s">
        <v>133</v>
      </c>
      <c r="J119">
        <v>1.191039395</v>
      </c>
      <c r="K119">
        <v>8010</v>
      </c>
      <c r="L119">
        <v>56786.58</v>
      </c>
      <c r="M119">
        <v>64215.93</v>
      </c>
      <c r="N119">
        <v>6.132</v>
      </c>
      <c r="O119">
        <v>49117.32</v>
      </c>
      <c r="P119">
        <v>58500.66</v>
      </c>
      <c r="Q119">
        <v>0</v>
      </c>
      <c r="R119">
        <v>0</v>
      </c>
      <c r="S119">
        <v>0.063</v>
      </c>
      <c r="T119" t="s">
        <v>25</v>
      </c>
    </row>
    <row r="120" spans="1:20" ht="15">
      <c r="A120" t="s">
        <v>19</v>
      </c>
      <c r="B120" t="s">
        <v>20</v>
      </c>
      <c r="C120" t="str">
        <f t="shared" si="3"/>
        <v>31-Dec-21</v>
      </c>
      <c r="D120" t="s">
        <v>21</v>
      </c>
      <c r="E120" t="s">
        <v>22</v>
      </c>
      <c r="F120" t="str">
        <f>"B24CGK7"</f>
        <v>B24CGK7</v>
      </c>
      <c r="G120" t="s">
        <v>146</v>
      </c>
      <c r="I120" t="s">
        <v>133</v>
      </c>
      <c r="J120">
        <v>1.191039395</v>
      </c>
      <c r="K120">
        <v>12723</v>
      </c>
      <c r="L120">
        <v>775175.42</v>
      </c>
      <c r="M120">
        <v>905945.2</v>
      </c>
      <c r="N120">
        <v>63.42</v>
      </c>
      <c r="O120">
        <v>806892.66</v>
      </c>
      <c r="P120">
        <v>961040.95</v>
      </c>
      <c r="Q120">
        <v>0</v>
      </c>
      <c r="R120">
        <v>0</v>
      </c>
      <c r="S120">
        <v>1.027</v>
      </c>
      <c r="T120" t="s">
        <v>25</v>
      </c>
    </row>
    <row r="121" spans="1:20" ht="15">
      <c r="A121" t="s">
        <v>19</v>
      </c>
      <c r="B121" t="s">
        <v>20</v>
      </c>
      <c r="C121" t="str">
        <f t="shared" si="3"/>
        <v>31-Dec-21</v>
      </c>
      <c r="D121" t="s">
        <v>21</v>
      </c>
      <c r="E121" t="s">
        <v>22</v>
      </c>
      <c r="F121" t="str">
        <f>"B082RF1"</f>
        <v>B082RF1</v>
      </c>
      <c r="G121" t="s">
        <v>147</v>
      </c>
      <c r="I121" t="s">
        <v>133</v>
      </c>
      <c r="J121">
        <v>1.191039395</v>
      </c>
      <c r="K121">
        <v>34795</v>
      </c>
      <c r="L121">
        <v>183261.77</v>
      </c>
      <c r="M121">
        <v>201978.15</v>
      </c>
      <c r="N121">
        <v>5.84</v>
      </c>
      <c r="O121">
        <v>203202.8</v>
      </c>
      <c r="P121">
        <v>242022.54</v>
      </c>
      <c r="Q121">
        <v>0</v>
      </c>
      <c r="R121">
        <v>0</v>
      </c>
      <c r="S121">
        <v>0.259</v>
      </c>
      <c r="T121" t="s">
        <v>25</v>
      </c>
    </row>
    <row r="122" spans="1:20" ht="15">
      <c r="A122" t="s">
        <v>19</v>
      </c>
      <c r="B122" t="s">
        <v>20</v>
      </c>
      <c r="C122" t="str">
        <f t="shared" si="3"/>
        <v>31-Dec-21</v>
      </c>
      <c r="D122" t="s">
        <v>21</v>
      </c>
      <c r="E122" t="s">
        <v>22</v>
      </c>
      <c r="F122" t="str">
        <f>"0718875"</f>
        <v>0718875</v>
      </c>
      <c r="G122" t="s">
        <v>148</v>
      </c>
      <c r="I122" t="s">
        <v>133</v>
      </c>
      <c r="J122">
        <v>1.191039395</v>
      </c>
      <c r="K122">
        <v>12599</v>
      </c>
      <c r="L122">
        <v>718944.64</v>
      </c>
      <c r="M122">
        <v>795986.89</v>
      </c>
      <c r="N122">
        <v>48.92</v>
      </c>
      <c r="O122">
        <v>616343.08</v>
      </c>
      <c r="P122">
        <v>734088.89</v>
      </c>
      <c r="Q122">
        <v>0</v>
      </c>
      <c r="R122">
        <v>0</v>
      </c>
      <c r="S122">
        <v>0.784</v>
      </c>
      <c r="T122" t="s">
        <v>25</v>
      </c>
    </row>
    <row r="123" spans="1:20" ht="15">
      <c r="A123" t="s">
        <v>19</v>
      </c>
      <c r="B123" t="s">
        <v>20</v>
      </c>
      <c r="C123" t="str">
        <f t="shared" si="3"/>
        <v>31-Dec-21</v>
      </c>
      <c r="D123" t="s">
        <v>21</v>
      </c>
      <c r="E123" t="s">
        <v>22</v>
      </c>
      <c r="F123" t="str">
        <f>"B8C3BL0"</f>
        <v>B8C3BL0</v>
      </c>
      <c r="G123" t="s">
        <v>149</v>
      </c>
      <c r="I123" t="s">
        <v>133</v>
      </c>
      <c r="J123">
        <v>1.191039395</v>
      </c>
      <c r="K123">
        <v>30820</v>
      </c>
      <c r="L123">
        <v>181644.07</v>
      </c>
      <c r="M123">
        <v>200195.24</v>
      </c>
      <c r="N123">
        <v>8.526</v>
      </c>
      <c r="O123">
        <v>262771.32</v>
      </c>
      <c r="P123">
        <v>312970.99</v>
      </c>
      <c r="Q123">
        <v>0</v>
      </c>
      <c r="R123">
        <v>0</v>
      </c>
      <c r="S123">
        <v>0.334</v>
      </c>
      <c r="T123" t="s">
        <v>25</v>
      </c>
    </row>
    <row r="124" spans="1:20" ht="15">
      <c r="A124" t="s">
        <v>19</v>
      </c>
      <c r="B124" t="s">
        <v>20</v>
      </c>
      <c r="C124" t="str">
        <f t="shared" si="3"/>
        <v>31-Dec-21</v>
      </c>
      <c r="D124" t="s">
        <v>21</v>
      </c>
      <c r="E124" t="s">
        <v>22</v>
      </c>
      <c r="F124" t="str">
        <f>"B5ZN1N8"</f>
        <v>B5ZN1N8</v>
      </c>
      <c r="G124" t="s">
        <v>150</v>
      </c>
      <c r="I124" t="s">
        <v>133</v>
      </c>
      <c r="J124">
        <v>1.191039395</v>
      </c>
      <c r="K124">
        <v>54587</v>
      </c>
      <c r="L124">
        <v>422430.58</v>
      </c>
      <c r="M124">
        <v>486519.27</v>
      </c>
      <c r="N124">
        <v>14.365</v>
      </c>
      <c r="O124">
        <v>784142.26</v>
      </c>
      <c r="P124">
        <v>933944.32</v>
      </c>
      <c r="Q124">
        <v>0</v>
      </c>
      <c r="R124">
        <v>0</v>
      </c>
      <c r="S124">
        <v>0.998</v>
      </c>
      <c r="T124" t="s">
        <v>25</v>
      </c>
    </row>
    <row r="125" spans="1:20" ht="15">
      <c r="A125" t="s">
        <v>19</v>
      </c>
      <c r="B125" t="s">
        <v>20</v>
      </c>
      <c r="C125" t="str">
        <f t="shared" si="3"/>
        <v>31-Dec-21</v>
      </c>
      <c r="D125" t="s">
        <v>21</v>
      </c>
      <c r="E125" t="s">
        <v>22</v>
      </c>
      <c r="F125" t="str">
        <f>"B1FH8J7"</f>
        <v>B1FH8J7</v>
      </c>
      <c r="G125" t="s">
        <v>151</v>
      </c>
      <c r="I125" t="s">
        <v>133</v>
      </c>
      <c r="J125">
        <v>1.191039395</v>
      </c>
      <c r="K125">
        <v>30765</v>
      </c>
      <c r="L125">
        <v>685820.51</v>
      </c>
      <c r="M125">
        <v>806271.62</v>
      </c>
      <c r="N125">
        <v>29.47</v>
      </c>
      <c r="O125">
        <v>906644.55</v>
      </c>
      <c r="P125">
        <v>1079849.38</v>
      </c>
      <c r="Q125">
        <v>12152.17</v>
      </c>
      <c r="R125">
        <v>14473.71</v>
      </c>
      <c r="S125">
        <v>1.169</v>
      </c>
      <c r="T125" t="s">
        <v>25</v>
      </c>
    </row>
    <row r="126" spans="1:20" ht="15">
      <c r="A126" t="s">
        <v>19</v>
      </c>
      <c r="B126" t="s">
        <v>20</v>
      </c>
      <c r="C126" t="str">
        <f t="shared" si="3"/>
        <v>31-Dec-21</v>
      </c>
      <c r="D126" t="s">
        <v>21</v>
      </c>
      <c r="E126" t="s">
        <v>22</v>
      </c>
      <c r="F126" t="str">
        <f>"0922320"</f>
        <v>0922320</v>
      </c>
      <c r="G126" t="s">
        <v>152</v>
      </c>
      <c r="I126" t="s">
        <v>133</v>
      </c>
      <c r="J126">
        <v>1.191039395</v>
      </c>
      <c r="K126">
        <v>46664</v>
      </c>
      <c r="L126">
        <v>655841.57</v>
      </c>
      <c r="M126">
        <v>764480.13</v>
      </c>
      <c r="N126">
        <v>12.935</v>
      </c>
      <c r="O126">
        <v>603598.84</v>
      </c>
      <c r="P126">
        <v>718910</v>
      </c>
      <c r="Q126">
        <v>0</v>
      </c>
      <c r="R126">
        <v>0</v>
      </c>
      <c r="S126">
        <v>0.768</v>
      </c>
      <c r="T126" t="s">
        <v>25</v>
      </c>
    </row>
    <row r="127" spans="1:20" ht="15">
      <c r="A127" t="s">
        <v>19</v>
      </c>
      <c r="B127" t="s">
        <v>20</v>
      </c>
      <c r="C127" t="str">
        <f t="shared" si="3"/>
        <v>31-Dec-21</v>
      </c>
      <c r="D127" t="s">
        <v>21</v>
      </c>
      <c r="E127" t="s">
        <v>22</v>
      </c>
      <c r="F127" t="str">
        <f>"BWFGQN1"</f>
        <v>BWFGQN1</v>
      </c>
      <c r="G127" t="s">
        <v>153</v>
      </c>
      <c r="I127" t="s">
        <v>133</v>
      </c>
      <c r="J127">
        <v>1.191039395</v>
      </c>
      <c r="K127">
        <v>5513</v>
      </c>
      <c r="L127">
        <v>516494.08</v>
      </c>
      <c r="M127">
        <v>579692.89</v>
      </c>
      <c r="N127">
        <v>160.5</v>
      </c>
      <c r="O127">
        <v>884836.5</v>
      </c>
      <c r="P127">
        <v>1053875.13</v>
      </c>
      <c r="Q127">
        <v>0</v>
      </c>
      <c r="R127">
        <v>0</v>
      </c>
      <c r="S127">
        <v>1.126</v>
      </c>
      <c r="T127" t="s">
        <v>25</v>
      </c>
    </row>
    <row r="128" spans="1:20" ht="15">
      <c r="A128" t="s">
        <v>19</v>
      </c>
      <c r="B128" t="s">
        <v>20</v>
      </c>
      <c r="C128" t="str">
        <f t="shared" si="3"/>
        <v>31-Dec-21</v>
      </c>
      <c r="D128" t="s">
        <v>21</v>
      </c>
      <c r="E128" t="s">
        <v>22</v>
      </c>
      <c r="F128" t="str">
        <f>"BLGZ986"</f>
        <v>BLGZ986</v>
      </c>
      <c r="G128" t="s">
        <v>154</v>
      </c>
      <c r="I128" t="s">
        <v>133</v>
      </c>
      <c r="J128">
        <v>1.191039395</v>
      </c>
      <c r="K128">
        <v>309330</v>
      </c>
      <c r="L128">
        <v>869804.26</v>
      </c>
      <c r="M128">
        <v>992569.11</v>
      </c>
      <c r="N128">
        <v>2.899</v>
      </c>
      <c r="O128">
        <v>896747.67</v>
      </c>
      <c r="P128">
        <v>1068061.8</v>
      </c>
      <c r="Q128">
        <v>0</v>
      </c>
      <c r="R128">
        <v>0</v>
      </c>
      <c r="S128">
        <v>1.141</v>
      </c>
      <c r="T128" t="s">
        <v>25</v>
      </c>
    </row>
    <row r="129" spans="1:20" ht="15">
      <c r="A129" t="s">
        <v>19</v>
      </c>
      <c r="B129" t="s">
        <v>20</v>
      </c>
      <c r="C129" t="str">
        <f t="shared" si="3"/>
        <v>31-Dec-21</v>
      </c>
      <c r="D129" t="s">
        <v>21</v>
      </c>
      <c r="E129" t="s">
        <v>22</v>
      </c>
      <c r="F129" t="str">
        <f>"B10RZP7"</f>
        <v>B10RZP7</v>
      </c>
      <c r="G129" t="s">
        <v>155</v>
      </c>
      <c r="I129" t="s">
        <v>133</v>
      </c>
      <c r="J129">
        <v>1.191039395</v>
      </c>
      <c r="K129">
        <v>18328</v>
      </c>
      <c r="L129">
        <v>767039.09</v>
      </c>
      <c r="M129">
        <v>884718.17</v>
      </c>
      <c r="N129">
        <v>39.455</v>
      </c>
      <c r="O129">
        <v>723131.24</v>
      </c>
      <c r="P129">
        <v>861277.79</v>
      </c>
      <c r="Q129">
        <v>0</v>
      </c>
      <c r="R129">
        <v>0</v>
      </c>
      <c r="S129">
        <v>0.92</v>
      </c>
      <c r="T129" t="s">
        <v>25</v>
      </c>
    </row>
    <row r="130" spans="1:20" ht="15">
      <c r="A130" t="s">
        <v>19</v>
      </c>
      <c r="B130" t="s">
        <v>20</v>
      </c>
      <c r="C130" t="str">
        <f aca="true" t="shared" si="4" ref="C130:C144">"31-Dec-21"</f>
        <v>31-Dec-21</v>
      </c>
      <c r="D130" t="s">
        <v>21</v>
      </c>
      <c r="E130" t="s">
        <v>22</v>
      </c>
      <c r="F130" t="str">
        <f>"B39J2M4"</f>
        <v>B39J2M4</v>
      </c>
      <c r="G130" t="s">
        <v>156</v>
      </c>
      <c r="I130" t="s">
        <v>133</v>
      </c>
      <c r="J130">
        <v>1.191039395</v>
      </c>
      <c r="K130">
        <v>79213</v>
      </c>
      <c r="L130">
        <v>689468.12</v>
      </c>
      <c r="M130">
        <v>804762.56</v>
      </c>
      <c r="N130">
        <v>10.89</v>
      </c>
      <c r="O130">
        <v>862629.57</v>
      </c>
      <c r="P130">
        <v>1027425.8</v>
      </c>
      <c r="Q130">
        <v>11485.89</v>
      </c>
      <c r="R130">
        <v>13680.15</v>
      </c>
      <c r="S130">
        <v>1.112</v>
      </c>
      <c r="T130" t="s">
        <v>25</v>
      </c>
    </row>
    <row r="131" spans="1:20" ht="15">
      <c r="A131" t="s">
        <v>19</v>
      </c>
      <c r="B131" t="s">
        <v>20</v>
      </c>
      <c r="C131" t="str">
        <f t="shared" si="4"/>
        <v>31-Dec-21</v>
      </c>
      <c r="D131" t="s">
        <v>21</v>
      </c>
      <c r="E131" t="s">
        <v>44</v>
      </c>
      <c r="I131" t="s">
        <v>133</v>
      </c>
      <c r="J131">
        <v>1.191039395</v>
      </c>
      <c r="K131">
        <v>0</v>
      </c>
      <c r="L131">
        <v>20544.81</v>
      </c>
      <c r="M131">
        <v>24172.76</v>
      </c>
      <c r="N131">
        <v>0</v>
      </c>
      <c r="O131">
        <v>20544.81</v>
      </c>
      <c r="P131">
        <v>24469.68</v>
      </c>
      <c r="Q131">
        <v>0</v>
      </c>
      <c r="R131">
        <v>0</v>
      </c>
      <c r="S131">
        <v>0.026</v>
      </c>
      <c r="T131" t="s">
        <v>157</v>
      </c>
    </row>
    <row r="132" spans="1:20" ht="15">
      <c r="A132" t="s">
        <v>19</v>
      </c>
      <c r="B132" t="s">
        <v>20</v>
      </c>
      <c r="C132" t="str">
        <f t="shared" si="4"/>
        <v>31-Dec-21</v>
      </c>
      <c r="D132" t="s">
        <v>21</v>
      </c>
      <c r="E132" t="s">
        <v>22</v>
      </c>
      <c r="F132" t="str">
        <f>"B4PH0C5"</f>
        <v>B4PH0C5</v>
      </c>
      <c r="G132" t="s">
        <v>158</v>
      </c>
      <c r="I132" t="s">
        <v>159</v>
      </c>
      <c r="J132">
        <v>0.099719084</v>
      </c>
      <c r="K132">
        <v>36939</v>
      </c>
      <c r="L132">
        <v>6033248.34</v>
      </c>
      <c r="M132">
        <v>597787.31</v>
      </c>
      <c r="N132">
        <v>214</v>
      </c>
      <c r="O132">
        <v>7904946</v>
      </c>
      <c r="P132">
        <v>788273.97</v>
      </c>
      <c r="Q132">
        <v>0</v>
      </c>
      <c r="R132">
        <v>0</v>
      </c>
      <c r="S132">
        <v>0.842</v>
      </c>
      <c r="T132" t="s">
        <v>25</v>
      </c>
    </row>
    <row r="133" spans="1:20" ht="15">
      <c r="A133" t="s">
        <v>19</v>
      </c>
      <c r="B133" t="s">
        <v>20</v>
      </c>
      <c r="C133" t="str">
        <f t="shared" si="4"/>
        <v>31-Dec-21</v>
      </c>
      <c r="D133" t="s">
        <v>21</v>
      </c>
      <c r="E133" t="s">
        <v>22</v>
      </c>
      <c r="F133" t="str">
        <f>"B02L486"</f>
        <v>B02L486</v>
      </c>
      <c r="G133" t="s">
        <v>160</v>
      </c>
      <c r="I133" t="s">
        <v>159</v>
      </c>
      <c r="J133">
        <v>0.099719084</v>
      </c>
      <c r="K133">
        <v>2704</v>
      </c>
      <c r="L133">
        <v>592439.67</v>
      </c>
      <c r="M133">
        <v>58054.39</v>
      </c>
      <c r="N133">
        <v>208.7</v>
      </c>
      <c r="O133">
        <v>564324.8</v>
      </c>
      <c r="P133">
        <v>56273.95</v>
      </c>
      <c r="Q133">
        <v>0</v>
      </c>
      <c r="R133">
        <v>0</v>
      </c>
      <c r="S133">
        <v>0.06</v>
      </c>
      <c r="T133" t="s">
        <v>25</v>
      </c>
    </row>
    <row r="134" spans="1:20" ht="15">
      <c r="A134" t="s">
        <v>19</v>
      </c>
      <c r="B134" t="s">
        <v>20</v>
      </c>
      <c r="C134" t="str">
        <f t="shared" si="4"/>
        <v>31-Dec-21</v>
      </c>
      <c r="D134" t="s">
        <v>21</v>
      </c>
      <c r="E134" t="s">
        <v>22</v>
      </c>
      <c r="F134" t="str">
        <f>"B1VQF42"</f>
        <v>B1VQF42</v>
      </c>
      <c r="G134" t="s">
        <v>161</v>
      </c>
      <c r="I134" t="s">
        <v>159</v>
      </c>
      <c r="J134">
        <v>0.099719084</v>
      </c>
      <c r="K134">
        <v>111842</v>
      </c>
      <c r="L134">
        <v>9197345.11</v>
      </c>
      <c r="M134">
        <v>914629.68</v>
      </c>
      <c r="N134">
        <v>88.36</v>
      </c>
      <c r="O134">
        <v>9882359.12</v>
      </c>
      <c r="P134">
        <v>985459.8</v>
      </c>
      <c r="Q134">
        <v>0</v>
      </c>
      <c r="R134">
        <v>0</v>
      </c>
      <c r="S134">
        <v>1.053</v>
      </c>
      <c r="T134" t="s">
        <v>25</v>
      </c>
    </row>
    <row r="135" spans="1:20" ht="15">
      <c r="A135" t="s">
        <v>19</v>
      </c>
      <c r="B135" t="s">
        <v>20</v>
      </c>
      <c r="C135" t="str">
        <f t="shared" si="4"/>
        <v>31-Dec-21</v>
      </c>
      <c r="D135" t="s">
        <v>21</v>
      </c>
      <c r="E135" t="s">
        <v>22</v>
      </c>
      <c r="F135" t="str">
        <f>"4732495"</f>
        <v>4732495</v>
      </c>
      <c r="G135" t="s">
        <v>162</v>
      </c>
      <c r="I135" t="s">
        <v>159</v>
      </c>
      <c r="J135">
        <v>0.099719084</v>
      </c>
      <c r="K135">
        <v>69414</v>
      </c>
      <c r="L135">
        <v>11082535.26</v>
      </c>
      <c r="M135">
        <v>1088989.97</v>
      </c>
      <c r="N135">
        <v>138.6</v>
      </c>
      <c r="O135">
        <v>9620780.4</v>
      </c>
      <c r="P135">
        <v>959375.41</v>
      </c>
      <c r="Q135">
        <v>0</v>
      </c>
      <c r="R135">
        <v>0</v>
      </c>
      <c r="S135">
        <v>1.025</v>
      </c>
      <c r="T135" t="s">
        <v>25</v>
      </c>
    </row>
    <row r="136" spans="1:20" ht="15">
      <c r="A136" t="s">
        <v>19</v>
      </c>
      <c r="B136" t="s">
        <v>20</v>
      </c>
      <c r="C136" t="str">
        <f t="shared" si="4"/>
        <v>31-Dec-21</v>
      </c>
      <c r="D136" t="s">
        <v>21</v>
      </c>
      <c r="E136" t="s">
        <v>44</v>
      </c>
      <c r="I136" t="s">
        <v>159</v>
      </c>
      <c r="J136">
        <v>0.099719084</v>
      </c>
      <c r="K136">
        <v>0</v>
      </c>
      <c r="L136">
        <v>18031.61</v>
      </c>
      <c r="M136">
        <v>1776.4</v>
      </c>
      <c r="N136">
        <v>0</v>
      </c>
      <c r="O136">
        <v>18031.61</v>
      </c>
      <c r="P136">
        <v>1798.1</v>
      </c>
      <c r="Q136">
        <v>0</v>
      </c>
      <c r="R136">
        <v>0</v>
      </c>
      <c r="S136">
        <v>0.002</v>
      </c>
      <c r="T136" t="s">
        <v>163</v>
      </c>
    </row>
    <row r="137" spans="1:20" ht="15">
      <c r="A137" t="s">
        <v>19</v>
      </c>
      <c r="B137" t="s">
        <v>20</v>
      </c>
      <c r="C137" t="str">
        <f t="shared" si="4"/>
        <v>31-Dec-21</v>
      </c>
      <c r="D137" t="s">
        <v>21</v>
      </c>
      <c r="E137" t="s">
        <v>22</v>
      </c>
      <c r="F137" t="str">
        <f>"BMD58R8"</f>
        <v>BMD58R8</v>
      </c>
      <c r="G137" t="s">
        <v>164</v>
      </c>
      <c r="I137" t="s">
        <v>165</v>
      </c>
      <c r="J137">
        <v>0.097124737</v>
      </c>
      <c r="K137">
        <v>2608</v>
      </c>
      <c r="L137">
        <v>509375.91</v>
      </c>
      <c r="M137">
        <v>49723.02</v>
      </c>
      <c r="N137">
        <v>229.2</v>
      </c>
      <c r="O137">
        <v>597753.6</v>
      </c>
      <c r="P137">
        <v>58056.66</v>
      </c>
      <c r="Q137">
        <v>0</v>
      </c>
      <c r="R137">
        <v>0</v>
      </c>
      <c r="S137">
        <v>0.062</v>
      </c>
      <c r="T137" t="s">
        <v>25</v>
      </c>
    </row>
    <row r="138" spans="1:20" ht="15">
      <c r="A138" t="s">
        <v>19</v>
      </c>
      <c r="B138" t="s">
        <v>20</v>
      </c>
      <c r="C138" t="str">
        <f t="shared" si="4"/>
        <v>31-Dec-21</v>
      </c>
      <c r="D138" t="s">
        <v>21</v>
      </c>
      <c r="E138" t="s">
        <v>22</v>
      </c>
      <c r="F138" t="str">
        <f>"BF1K7P7"</f>
        <v>BF1K7P7</v>
      </c>
      <c r="G138" t="s">
        <v>166</v>
      </c>
      <c r="I138" t="s">
        <v>165</v>
      </c>
      <c r="J138">
        <v>0.097124737</v>
      </c>
      <c r="K138">
        <v>32555</v>
      </c>
      <c r="L138">
        <v>8634280.73</v>
      </c>
      <c r="M138">
        <v>850796.34</v>
      </c>
      <c r="N138">
        <v>295.4</v>
      </c>
      <c r="O138">
        <v>9616747</v>
      </c>
      <c r="P138">
        <v>934024.02</v>
      </c>
      <c r="Q138">
        <v>0</v>
      </c>
      <c r="R138">
        <v>0</v>
      </c>
      <c r="S138">
        <v>0.998</v>
      </c>
      <c r="T138" t="s">
        <v>25</v>
      </c>
    </row>
    <row r="139" spans="1:20" ht="15">
      <c r="A139" t="s">
        <v>19</v>
      </c>
      <c r="B139" t="s">
        <v>20</v>
      </c>
      <c r="C139" t="str">
        <f t="shared" si="4"/>
        <v>31-Dec-21</v>
      </c>
      <c r="D139" t="s">
        <v>21</v>
      </c>
      <c r="E139" t="s">
        <v>22</v>
      </c>
      <c r="F139" t="str">
        <f>"B1VVGZ5"</f>
        <v>B1VVGZ5</v>
      </c>
      <c r="G139" t="s">
        <v>167</v>
      </c>
      <c r="I139" t="s">
        <v>165</v>
      </c>
      <c r="J139">
        <v>0.097124737</v>
      </c>
      <c r="K139">
        <v>14499</v>
      </c>
      <c r="L139">
        <v>2248547.13</v>
      </c>
      <c r="M139">
        <v>219493.21</v>
      </c>
      <c r="N139">
        <v>160.75</v>
      </c>
      <c r="O139">
        <v>2330714.25</v>
      </c>
      <c r="P139">
        <v>226370.01</v>
      </c>
      <c r="Q139">
        <v>0</v>
      </c>
      <c r="R139">
        <v>0</v>
      </c>
      <c r="S139">
        <v>0.242</v>
      </c>
      <c r="T139" t="s">
        <v>25</v>
      </c>
    </row>
    <row r="140" spans="1:20" ht="15">
      <c r="A140" t="s">
        <v>19</v>
      </c>
      <c r="B140" t="s">
        <v>20</v>
      </c>
      <c r="C140" t="str">
        <f t="shared" si="4"/>
        <v>31-Dec-21</v>
      </c>
      <c r="D140" t="s">
        <v>21</v>
      </c>
      <c r="E140" t="s">
        <v>22</v>
      </c>
      <c r="F140" t="str">
        <f>"BXDZ9Q1"</f>
        <v>BXDZ9Q1</v>
      </c>
      <c r="G140" t="s">
        <v>168</v>
      </c>
      <c r="I140" t="s">
        <v>165</v>
      </c>
      <c r="J140">
        <v>0.097124737</v>
      </c>
      <c r="K140">
        <v>11288</v>
      </c>
      <c r="L140">
        <v>1056170.85</v>
      </c>
      <c r="M140">
        <v>103023.63</v>
      </c>
      <c r="N140">
        <v>97.86</v>
      </c>
      <c r="O140">
        <v>1104643.68</v>
      </c>
      <c r="P140">
        <v>107288.23</v>
      </c>
      <c r="Q140">
        <v>0</v>
      </c>
      <c r="R140">
        <v>0</v>
      </c>
      <c r="S140">
        <v>0.115</v>
      </c>
      <c r="T140" t="s">
        <v>25</v>
      </c>
    </row>
    <row r="141" spans="1:20" ht="15">
      <c r="A141" t="s">
        <v>19</v>
      </c>
      <c r="B141" t="s">
        <v>20</v>
      </c>
      <c r="C141" t="str">
        <f t="shared" si="4"/>
        <v>31-Dec-21</v>
      </c>
      <c r="D141" t="s">
        <v>21</v>
      </c>
      <c r="E141" t="s">
        <v>22</v>
      </c>
      <c r="F141" t="str">
        <f>"4846523"</f>
        <v>4846523</v>
      </c>
      <c r="G141" t="s">
        <v>169</v>
      </c>
      <c r="I141" t="s">
        <v>165</v>
      </c>
      <c r="J141">
        <v>0.097124737</v>
      </c>
      <c r="K141">
        <v>30801</v>
      </c>
      <c r="L141">
        <v>5451015.85</v>
      </c>
      <c r="M141">
        <v>531716.49</v>
      </c>
      <c r="N141">
        <v>182.1</v>
      </c>
      <c r="O141">
        <v>5608862.1</v>
      </c>
      <c r="P141">
        <v>544759.25</v>
      </c>
      <c r="Q141">
        <v>0</v>
      </c>
      <c r="R141">
        <v>0</v>
      </c>
      <c r="S141">
        <v>0.582</v>
      </c>
      <c r="T141" t="s">
        <v>25</v>
      </c>
    </row>
    <row r="142" spans="1:20" ht="15">
      <c r="A142" t="s">
        <v>19</v>
      </c>
      <c r="B142" t="s">
        <v>20</v>
      </c>
      <c r="C142" t="str">
        <f t="shared" si="4"/>
        <v>31-Dec-21</v>
      </c>
      <c r="D142" t="s">
        <v>21</v>
      </c>
      <c r="E142" t="s">
        <v>22</v>
      </c>
      <c r="F142" t="str">
        <f>"5978384"</f>
        <v>5978384</v>
      </c>
      <c r="G142" t="s">
        <v>170</v>
      </c>
      <c r="I142" t="s">
        <v>165</v>
      </c>
      <c r="J142">
        <v>0.097124737</v>
      </c>
      <c r="K142">
        <v>268012</v>
      </c>
      <c r="L142">
        <v>10127632.8</v>
      </c>
      <c r="M142">
        <v>989222.54</v>
      </c>
      <c r="N142">
        <v>35.405</v>
      </c>
      <c r="O142">
        <v>9488964.86</v>
      </c>
      <c r="P142">
        <v>921613.21</v>
      </c>
      <c r="Q142">
        <v>0</v>
      </c>
      <c r="R142">
        <v>0</v>
      </c>
      <c r="S142">
        <v>0.985</v>
      </c>
      <c r="T142" t="s">
        <v>25</v>
      </c>
    </row>
    <row r="143" spans="1:20" ht="15">
      <c r="A143" t="s">
        <v>19</v>
      </c>
      <c r="B143" t="s">
        <v>20</v>
      </c>
      <c r="C143" t="str">
        <f t="shared" si="4"/>
        <v>31-Dec-21</v>
      </c>
      <c r="D143" t="s">
        <v>21</v>
      </c>
      <c r="E143" t="s">
        <v>44</v>
      </c>
      <c r="I143" t="s">
        <v>165</v>
      </c>
      <c r="J143">
        <v>0.097124737</v>
      </c>
      <c r="K143">
        <v>0</v>
      </c>
      <c r="L143">
        <v>141404.17</v>
      </c>
      <c r="M143">
        <v>13793.34</v>
      </c>
      <c r="N143">
        <v>0</v>
      </c>
      <c r="O143">
        <v>141404.17</v>
      </c>
      <c r="P143">
        <v>13733.84</v>
      </c>
      <c r="Q143">
        <v>0</v>
      </c>
      <c r="R143">
        <v>0</v>
      </c>
      <c r="S143">
        <v>0.015</v>
      </c>
      <c r="T143" t="s">
        <v>54</v>
      </c>
    </row>
    <row r="144" spans="1:20" ht="15">
      <c r="A144" t="s">
        <v>19</v>
      </c>
      <c r="B144" t="s">
        <v>20</v>
      </c>
      <c r="C144" t="str">
        <f t="shared" si="4"/>
        <v>31-Dec-21</v>
      </c>
      <c r="D144" t="s">
        <v>21</v>
      </c>
      <c r="E144" t="s">
        <v>44</v>
      </c>
      <c r="I144" t="s">
        <v>171</v>
      </c>
      <c r="J144">
        <v>0.879352796</v>
      </c>
      <c r="K144">
        <v>0</v>
      </c>
      <c r="L144">
        <v>23021.52</v>
      </c>
      <c r="M144">
        <v>19645.96</v>
      </c>
      <c r="N144">
        <v>0</v>
      </c>
      <c r="O144">
        <v>23021.52</v>
      </c>
      <c r="P144">
        <v>20244.04</v>
      </c>
      <c r="Q144">
        <v>0</v>
      </c>
      <c r="R144">
        <v>0</v>
      </c>
      <c r="S144">
        <v>0.022</v>
      </c>
      <c r="T144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2022-01-05T12:15:06Z</dcterms:created>
  <dcterms:modified xsi:type="dcterms:W3CDTF">2022-01-05T12:15:06Z</dcterms:modified>
  <cp:category/>
  <cp:version/>
  <cp:contentType/>
  <cp:contentStatus/>
</cp:coreProperties>
</file>