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55" activeTab="0"/>
  </bookViews>
  <sheets>
    <sheet name="Monthly Holdings - State Street" sheetId="1" r:id="rId1"/>
  </sheets>
  <definedNames/>
  <calcPr fullCalcOnLoad="1"/>
</workbook>
</file>

<file path=xl/sharedStrings.xml><?xml version="1.0" encoding="utf-8"?>
<sst xmlns="http://schemas.openxmlformats.org/spreadsheetml/2006/main" count="983" uniqueCount="171">
  <si>
    <t>Portfolio Abbreviation</t>
  </si>
  <si>
    <t>Portfolio Long Name</t>
  </si>
  <si>
    <t>Date To</t>
  </si>
  <si>
    <t>Base Currency</t>
  </si>
  <si>
    <t>Major Issue Description</t>
  </si>
  <si>
    <t>Security ID</t>
  </si>
  <si>
    <t>Security Description</t>
  </si>
  <si>
    <t>Issue Level Classification</t>
  </si>
  <si>
    <t>Local Currency</t>
  </si>
  <si>
    <t>Fx Rate</t>
  </si>
  <si>
    <t>Quantity Held</t>
  </si>
  <si>
    <t>Book Cost Local</t>
  </si>
  <si>
    <t>Book Cost Base</t>
  </si>
  <si>
    <t>Market Price Local</t>
  </si>
  <si>
    <t>Market Value Local</t>
  </si>
  <si>
    <t>Market Value Base</t>
  </si>
  <si>
    <t>Accrued Income Local</t>
  </si>
  <si>
    <t>Accrued Income Base</t>
  </si>
  <si>
    <t xml:space="preserve">% Holding  </t>
  </si>
  <si>
    <t xml:space="preserve">9TJK           </t>
  </si>
  <si>
    <t xml:space="preserve">State Street Pacific Ex Japan Index Equity Fund   </t>
  </si>
  <si>
    <t>USD</t>
  </si>
  <si>
    <t>Equity</t>
  </si>
  <si>
    <t xml:space="preserve">AGL Energy Ltd Ordinary AUD </t>
  </si>
  <si>
    <t>AUD</t>
  </si>
  <si>
    <t xml:space="preserve">   </t>
  </si>
  <si>
    <t xml:space="preserve">AMP Ltd Ordinary AUD </t>
  </si>
  <si>
    <t xml:space="preserve">APA Group Stapled Security AUD </t>
  </si>
  <si>
    <t xml:space="preserve">ASX Ltd Ordinary AUD </t>
  </si>
  <si>
    <t xml:space="preserve">Afterpay Ltd Ordinary AUD </t>
  </si>
  <si>
    <t xml:space="preserve">Ampol Ltd Ordinary AUD </t>
  </si>
  <si>
    <t xml:space="preserve">Aristocrat Leisure Ltd Ordinary AUD </t>
  </si>
  <si>
    <t xml:space="preserve">Aurizon Holdings Ltd Ordinary AUD </t>
  </si>
  <si>
    <t xml:space="preserve">AusNet Services Ordinary AUD </t>
  </si>
  <si>
    <t xml:space="preserve">Australia &amp; New Zealand Bking Ordinary AUD </t>
  </si>
  <si>
    <t xml:space="preserve">BHP Group Ltd Ordinary AUD </t>
  </si>
  <si>
    <t xml:space="preserve">BlueScope Steel Ltd Ordinary AUD </t>
  </si>
  <si>
    <t xml:space="preserve">Brambles Ltd Ordinary AUD </t>
  </si>
  <si>
    <t xml:space="preserve">CIMIC Group Ltd Ordinary AUD </t>
  </si>
  <si>
    <t xml:space="preserve">CSL Ltd Ordinary AUD </t>
  </si>
  <si>
    <t xml:space="preserve">Cochlear Ltd Ordinary AUD </t>
  </si>
  <si>
    <t xml:space="preserve">Coles Group Ltd Ordinary AUD </t>
  </si>
  <si>
    <t xml:space="preserve">Commonwealth Bk of Australia Ordinary AUD </t>
  </si>
  <si>
    <t xml:space="preserve">Computershare Ltd Ordinary AUD </t>
  </si>
  <si>
    <t xml:space="preserve">Crown Resorts Ltd Ordinary AUD </t>
  </si>
  <si>
    <t xml:space="preserve">Dexus REIT AUD </t>
  </si>
  <si>
    <t xml:space="preserve">Evolution Mining Ltd Ordinary AUD </t>
  </si>
  <si>
    <t xml:space="preserve">Fortescue Metals Group Ltd Ordinary AUD </t>
  </si>
  <si>
    <t xml:space="preserve">GPT Group/The REIT AUD </t>
  </si>
  <si>
    <t xml:space="preserve">Goodman Group REIT AUD </t>
  </si>
  <si>
    <t xml:space="preserve">Insurance Australia Group Ltd Ordinary AUD </t>
  </si>
  <si>
    <t xml:space="preserve">James Hardie Industries PLC CDI AUD </t>
  </si>
  <si>
    <t xml:space="preserve">Lendlease Corp Ltd Stapled Security AUD </t>
  </si>
  <si>
    <t xml:space="preserve">Macquarie Group Ltd Ordinary AUD </t>
  </si>
  <si>
    <t xml:space="preserve">Magellan Financial Group Ltd Ordinary AUD </t>
  </si>
  <si>
    <t xml:space="preserve">Medibank Pvt Ltd Ordinary AUD </t>
  </si>
  <si>
    <t xml:space="preserve">Mirvac Group REIT AUD </t>
  </si>
  <si>
    <t xml:space="preserve">National Australia Bk Ltd Ordinary AUD </t>
  </si>
  <si>
    <t xml:space="preserve">Newcrest Mining Ltd Ordinary AUD </t>
  </si>
  <si>
    <t xml:space="preserve">Northern Star Resources Ltd Ordinary AUD </t>
  </si>
  <si>
    <t xml:space="preserve">Oil Search Ltd Ordinary AUD </t>
  </si>
  <si>
    <t xml:space="preserve">Orica Ltd Ordinary AUD </t>
  </si>
  <si>
    <t xml:space="preserve">Origin Energy Ltd Ordinary AUD </t>
  </si>
  <si>
    <t xml:space="preserve">QBE Insurance Group Ltd Ordinary AUD </t>
  </si>
  <si>
    <t xml:space="preserve">Qantas Airways Ltd Ordinary AUD </t>
  </si>
  <si>
    <t xml:space="preserve">REA Group Ltd Ordinary AUD </t>
  </si>
  <si>
    <t xml:space="preserve">Ramsay Health Care Ltd Ordinary AUD </t>
  </si>
  <si>
    <t xml:space="preserve">Reece Ltd Ordinary AUD </t>
  </si>
  <si>
    <t xml:space="preserve">Rio Tinto Ltd Ordinary AUD </t>
  </si>
  <si>
    <t xml:space="preserve">SEEK Ltd Ordinary AUD </t>
  </si>
  <si>
    <t xml:space="preserve">Santos Ltd Ordinary AUD </t>
  </si>
  <si>
    <t xml:space="preserve">Scentre Group REIT AUD </t>
  </si>
  <si>
    <t xml:space="preserve">Sonic Healthcare Ltd Ordinary AUD </t>
  </si>
  <si>
    <t xml:space="preserve">South32 Ltd Ordinary AUD </t>
  </si>
  <si>
    <t xml:space="preserve">Stockland REIT AUD </t>
  </si>
  <si>
    <t xml:space="preserve">Suncorp Group Ltd Ordinary AUD </t>
  </si>
  <si>
    <t xml:space="preserve">Sydney Airport Stapled Security AUD </t>
  </si>
  <si>
    <t xml:space="preserve">TPG Telecom Ltd Ordinary AUD </t>
  </si>
  <si>
    <t xml:space="preserve">Tabcorp Holdings Ltd Ordinary AUD </t>
  </si>
  <si>
    <t xml:space="preserve">Telstra Corp Ltd Ordinary AUD </t>
  </si>
  <si>
    <t xml:space="preserve">Transurban Group Stapled Security AUD </t>
  </si>
  <si>
    <t xml:space="preserve">Treasury Wine Estates Ltd Ordinary AUD </t>
  </si>
  <si>
    <t xml:space="preserve">Vicinity Centres REIT AUD </t>
  </si>
  <si>
    <t xml:space="preserve">Washington H Soul Pattinson &amp; Ordinary AUD </t>
  </si>
  <si>
    <t xml:space="preserve">Wesfarmers Ltd Ordinary AUD </t>
  </si>
  <si>
    <t xml:space="preserve">Westpac Bking Corp Ordinary AUD </t>
  </si>
  <si>
    <t xml:space="preserve">WiseTech Global Ltd Ordinary AUD </t>
  </si>
  <si>
    <t xml:space="preserve">Woodside Pet Ltd Ordinary AUD </t>
  </si>
  <si>
    <t xml:space="preserve">Woolworths Group Ltd Ordinary AUD </t>
  </si>
  <si>
    <t xml:space="preserve">Xero Ltd Ordinary AUD </t>
  </si>
  <si>
    <t>Derivative</t>
  </si>
  <si>
    <t xml:space="preserve">SFE S&amp;P ASX Share Price Idx 20 Jun 2021 </t>
  </si>
  <si>
    <t>Net Liquidity</t>
  </si>
  <si>
    <t xml:space="preserve">                                                                            </t>
  </si>
  <si>
    <t>EUR</t>
  </si>
  <si>
    <t xml:space="preserve">                                                                                  </t>
  </si>
  <si>
    <t xml:space="preserve">AIA Group Ltd Ordinary HKD </t>
  </si>
  <si>
    <t>HKD</t>
  </si>
  <si>
    <t xml:space="preserve">ASM Pacific Technology Ltd Ordinary HKD 0.1 </t>
  </si>
  <si>
    <t xml:space="preserve">BOC Hong Kong Holdings Ltd Ordinary HKD </t>
  </si>
  <si>
    <t xml:space="preserve">Bk of East Asia Ltd/The Ordinary HKD </t>
  </si>
  <si>
    <t xml:space="preserve">Budweiser Brewing Co APAC Ltd Ordinary HKD 0.00001 </t>
  </si>
  <si>
    <t xml:space="preserve">CK Asset Holdings Ltd Ordinary HKD 1.0 </t>
  </si>
  <si>
    <t xml:space="preserve">CK Hutchison Holdings Ltd Ordinary HKD 1.0 </t>
  </si>
  <si>
    <t xml:space="preserve">CK Infrastructure Holdings Ltd Ordinary HKD 1.0 </t>
  </si>
  <si>
    <t xml:space="preserve">CLP Holdings Ltd Ordinary HKD </t>
  </si>
  <si>
    <t xml:space="preserve">ESR Cayman Ltd Ordinary HKD 0.001 </t>
  </si>
  <si>
    <t xml:space="preserve">Galaxy Entertainment Group Ltd Ordinary HKD </t>
  </si>
  <si>
    <t xml:space="preserve">HK Electric Investments &amp; HK E Stapled Security HKD </t>
  </si>
  <si>
    <t xml:space="preserve">HKT Tst &amp; HKT Ltd Stapled Security HKD </t>
  </si>
  <si>
    <t xml:space="preserve">Hang Lung Properties Ltd Ordinary HKD </t>
  </si>
  <si>
    <t xml:space="preserve">Hang Seng Bk Ltd Ordinary HKD </t>
  </si>
  <si>
    <t xml:space="preserve">Henderson Land Development Co Ordinary HKD </t>
  </si>
  <si>
    <t xml:space="preserve">Hong Kong &amp; China Gas Co Ltd Ordinary HKD </t>
  </si>
  <si>
    <t xml:space="preserve">Hong Kong Exchs &amp; Clearing Ltd Ordinary HKD </t>
  </si>
  <si>
    <t xml:space="preserve">Link REIT REIT HKD </t>
  </si>
  <si>
    <t xml:space="preserve">MTR Corp Ltd Ordinary HKD </t>
  </si>
  <si>
    <t xml:space="preserve">New World Development Co Ltd Ordinary HKD </t>
  </si>
  <si>
    <t xml:space="preserve">PCCW Ltd Ordinary HKD </t>
  </si>
  <si>
    <t xml:space="preserve">Power Assets Holdings Ltd Ordinary HKD </t>
  </si>
  <si>
    <t xml:space="preserve">SJM Holdings Ltd Ordinary HKD </t>
  </si>
  <si>
    <t xml:space="preserve">Sands China Ltd Ordinary HKD 0.01 </t>
  </si>
  <si>
    <t xml:space="preserve">Sino Land Co Ltd Ordinary HKD </t>
  </si>
  <si>
    <t xml:space="preserve">Sun Hung Kai Properties Ltd Ordinary HKD </t>
  </si>
  <si>
    <t xml:space="preserve">Swire Pacific Ltd Ordinary HKD CL A </t>
  </si>
  <si>
    <t xml:space="preserve">Swire Properties Ltd Ordinary HKD 1.0 </t>
  </si>
  <si>
    <t xml:space="preserve">Techtronic Industries Co Ltd Ordinary HKD </t>
  </si>
  <si>
    <t xml:space="preserve">WH Group Ltd Ordinary HKD 0.0001 </t>
  </si>
  <si>
    <t xml:space="preserve">Wharf Real Estate Investment C Ordinary HKD 0.1 </t>
  </si>
  <si>
    <t xml:space="preserve">Wynn Macau Ltd Ordinary HKD 0.001 </t>
  </si>
  <si>
    <t xml:space="preserve">Xinyi Glass Holdings Ltd Ordinary HKD 0.1 </t>
  </si>
  <si>
    <t xml:space="preserve">HKG Hang Seng Idx Future May 2021 </t>
  </si>
  <si>
    <t xml:space="preserve">                                                                     </t>
  </si>
  <si>
    <t xml:space="preserve">Auckland Intl Airport Ltd Ordinary NZD </t>
  </si>
  <si>
    <t>NZD</t>
  </si>
  <si>
    <t xml:space="preserve">Fisher &amp; Paykel Healthcare Cor Ordinary NZD </t>
  </si>
  <si>
    <t xml:space="preserve">Mercury NZ Ltd Ordinary NZD </t>
  </si>
  <si>
    <t xml:space="preserve">Meridian Energy Ltd Ordinary NZD </t>
  </si>
  <si>
    <t xml:space="preserve">Ryman Healthcare Ltd Ordinary NZD </t>
  </si>
  <si>
    <t xml:space="preserve">Spark New Zealand Ltd Ordinary NZD </t>
  </si>
  <si>
    <t xml:space="preserve">a2 Milk Co Ltd/The Ordinary NZD </t>
  </si>
  <si>
    <t xml:space="preserve">                                                                           </t>
  </si>
  <si>
    <t xml:space="preserve">Ascendas Real Estate Investmen REIT SGD </t>
  </si>
  <si>
    <t>SGD</t>
  </si>
  <si>
    <t xml:space="preserve">CapitaLand Integrated Commerci REIT SGD </t>
  </si>
  <si>
    <t xml:space="preserve">CapitaLand Ltd Ordinary SGD </t>
  </si>
  <si>
    <t xml:space="preserve">City Developments Ltd Ordinary SGD </t>
  </si>
  <si>
    <t xml:space="preserve">DBS Group Holdings Ltd Ordinary SGD </t>
  </si>
  <si>
    <t xml:space="preserve">Genting Singapore Ltd Ordinary SGD 0.1 </t>
  </si>
  <si>
    <t xml:space="preserve">Keppel Corp Ltd Ordinary SGD </t>
  </si>
  <si>
    <t xml:space="preserve">Mapletree Commercial Tst REIT SGD </t>
  </si>
  <si>
    <t xml:space="preserve">Mapletree Logistics Tst REIT SGD </t>
  </si>
  <si>
    <t xml:space="preserve">Oversea-Chinese Bking Corp Ltd Ordinary SGD </t>
  </si>
  <si>
    <t xml:space="preserve">Singapore Airlines Ltd Ordinary SGD </t>
  </si>
  <si>
    <t xml:space="preserve">Singapore Exch Ltd Ordinary SGD </t>
  </si>
  <si>
    <t xml:space="preserve">Singapore Technologies Enginee Ordinary SGD </t>
  </si>
  <si>
    <t xml:space="preserve">Singapore Telecommunications L Ordinary SGD </t>
  </si>
  <si>
    <t xml:space="preserve">Suntec Real Estate Investment REIT SGD </t>
  </si>
  <si>
    <t xml:space="preserve">UOL Group Ltd Ordinary SGD </t>
  </si>
  <si>
    <t xml:space="preserve">Utd Overseas Bk Ltd Ordinary SGD </t>
  </si>
  <si>
    <t xml:space="preserve">Venture Corp Ltd Ordinary SGD </t>
  </si>
  <si>
    <t xml:space="preserve">Wilmar Intl Ltd Ordinary SGD </t>
  </si>
  <si>
    <t xml:space="preserve">                                                                              </t>
  </si>
  <si>
    <t xml:space="preserve">Futu Holdings Ltd ADR USD </t>
  </si>
  <si>
    <t xml:space="preserve">Hongkong Land Holdings Ltd Ordinary USD 0.1 </t>
  </si>
  <si>
    <t xml:space="preserve">Jardine Matheson Holdings Ltd Ordinary USD 0.25 </t>
  </si>
  <si>
    <t xml:space="preserve">Melco Resorts &amp; Entertainment ADR USD </t>
  </si>
  <si>
    <t xml:space="preserve">Sea Ltd ADR USD </t>
  </si>
  <si>
    <t xml:space="preserve">                                                   </t>
  </si>
  <si>
    <t>Accrued Expense</t>
  </si>
  <si>
    <t xml:space="preserve">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</si>
</sst>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20" ht="15">
      <c r="A2" t="s">
        <v>19</v>
      </c>
      <c r="B2" t="s">
        <v>20</v>
      </c>
      <c r="C2" t="str">
        <f aca="true" t="shared" si="0" ref="C2:C33">"30-Apr-21"</f>
        <v>30-Apr-21</v>
      </c>
      <c r="D2" t="s">
        <v>21</v>
      </c>
      <c r="E2" t="s">
        <v>22</v>
      </c>
      <c r="F2" t="str">
        <f>"BSS7GP5"</f>
        <v>BSS7GP5</v>
      </c>
      <c r="G2" t="s">
        <v>23</v>
      </c>
      <c r="I2" t="s">
        <v>24</v>
      </c>
      <c r="J2">
        <v>0.77245</v>
      </c>
      <c r="K2">
        <v>29561</v>
      </c>
      <c r="L2">
        <v>562282.85</v>
      </c>
      <c r="M2">
        <v>407804.53</v>
      </c>
      <c r="N2">
        <v>8.93</v>
      </c>
      <c r="O2">
        <v>263979.73</v>
      </c>
      <c r="P2">
        <v>203911.14</v>
      </c>
      <c r="Q2">
        <v>0</v>
      </c>
      <c r="R2">
        <v>0</v>
      </c>
      <c r="S2">
        <v>0.212</v>
      </c>
      <c r="T2" t="s">
        <v>25</v>
      </c>
    </row>
    <row r="3" spans="1:20" ht="15">
      <c r="A3" t="s">
        <v>19</v>
      </c>
      <c r="B3" t="s">
        <v>20</v>
      </c>
      <c r="C3" t="str">
        <f t="shared" si="0"/>
        <v>30-Apr-21</v>
      </c>
      <c r="D3" t="s">
        <v>21</v>
      </c>
      <c r="E3" t="s">
        <v>22</v>
      </c>
      <c r="F3" t="str">
        <f>"6709958"</f>
        <v>6709958</v>
      </c>
      <c r="G3" t="s">
        <v>26</v>
      </c>
      <c r="I3" t="s">
        <v>24</v>
      </c>
      <c r="J3">
        <v>0.77245</v>
      </c>
      <c r="K3">
        <v>118071</v>
      </c>
      <c r="L3">
        <v>499948.39</v>
      </c>
      <c r="M3">
        <v>361025.39</v>
      </c>
      <c r="N3">
        <v>1.115</v>
      </c>
      <c r="O3">
        <v>131649.17</v>
      </c>
      <c r="P3">
        <v>101692.4</v>
      </c>
      <c r="Q3">
        <v>0</v>
      </c>
      <c r="R3">
        <v>0</v>
      </c>
      <c r="S3">
        <v>0.106</v>
      </c>
      <c r="T3" t="s">
        <v>25</v>
      </c>
    </row>
    <row r="4" spans="1:20" ht="15">
      <c r="A4" t="s">
        <v>19</v>
      </c>
      <c r="B4" t="s">
        <v>20</v>
      </c>
      <c r="C4" t="str">
        <f t="shared" si="0"/>
        <v>30-Apr-21</v>
      </c>
      <c r="D4" t="s">
        <v>21</v>
      </c>
      <c r="E4" t="s">
        <v>22</v>
      </c>
      <c r="F4" t="str">
        <f>"6247306"</f>
        <v>6247306</v>
      </c>
      <c r="G4" t="s">
        <v>27</v>
      </c>
      <c r="I4" t="s">
        <v>24</v>
      </c>
      <c r="J4">
        <v>0.77245</v>
      </c>
      <c r="K4">
        <v>56222</v>
      </c>
      <c r="L4">
        <v>519681.5</v>
      </c>
      <c r="M4">
        <v>375366.98</v>
      </c>
      <c r="N4">
        <v>10.03</v>
      </c>
      <c r="O4">
        <v>563906.66</v>
      </c>
      <c r="P4">
        <v>435589.7</v>
      </c>
      <c r="Q4">
        <v>0</v>
      </c>
      <c r="R4">
        <v>0</v>
      </c>
      <c r="S4">
        <v>0.454</v>
      </c>
      <c r="T4" t="s">
        <v>25</v>
      </c>
    </row>
    <row r="5" spans="1:20" ht="15">
      <c r="A5" t="s">
        <v>19</v>
      </c>
      <c r="B5" t="s">
        <v>20</v>
      </c>
      <c r="C5" t="str">
        <f t="shared" si="0"/>
        <v>30-Apr-21</v>
      </c>
      <c r="D5" t="s">
        <v>21</v>
      </c>
      <c r="E5" t="s">
        <v>22</v>
      </c>
      <c r="F5" t="str">
        <f>"6129222"</f>
        <v>6129222</v>
      </c>
      <c r="G5" t="s">
        <v>28</v>
      </c>
      <c r="I5" t="s">
        <v>24</v>
      </c>
      <c r="J5">
        <v>0.77245</v>
      </c>
      <c r="K5">
        <v>8920</v>
      </c>
      <c r="L5">
        <v>462996.66</v>
      </c>
      <c r="M5">
        <v>329275.7</v>
      </c>
      <c r="N5">
        <v>72.98</v>
      </c>
      <c r="O5">
        <v>650981.6</v>
      </c>
      <c r="P5">
        <v>502850.74</v>
      </c>
      <c r="Q5">
        <v>0</v>
      </c>
      <c r="R5">
        <v>0</v>
      </c>
      <c r="S5">
        <v>0.524</v>
      </c>
      <c r="T5" t="s">
        <v>25</v>
      </c>
    </row>
    <row r="6" spans="1:20" ht="15">
      <c r="A6" t="s">
        <v>19</v>
      </c>
      <c r="B6" t="s">
        <v>20</v>
      </c>
      <c r="C6" t="str">
        <f t="shared" si="0"/>
        <v>30-Apr-21</v>
      </c>
      <c r="D6" t="s">
        <v>21</v>
      </c>
      <c r="E6" t="s">
        <v>22</v>
      </c>
      <c r="F6" t="str">
        <f>"BF5L8B9"</f>
        <v>BF5L8B9</v>
      </c>
      <c r="G6" t="s">
        <v>29</v>
      </c>
      <c r="I6" t="s">
        <v>24</v>
      </c>
      <c r="J6">
        <v>0.77245</v>
      </c>
      <c r="K6">
        <v>10323</v>
      </c>
      <c r="L6">
        <v>498754.44</v>
      </c>
      <c r="M6">
        <v>332240.44</v>
      </c>
      <c r="N6">
        <v>117.65</v>
      </c>
      <c r="O6">
        <v>1214500.95</v>
      </c>
      <c r="P6">
        <v>938141.26</v>
      </c>
      <c r="Q6">
        <v>0</v>
      </c>
      <c r="R6">
        <v>0</v>
      </c>
      <c r="S6">
        <v>0.977</v>
      </c>
      <c r="T6" t="s">
        <v>25</v>
      </c>
    </row>
    <row r="7" spans="1:20" ht="15">
      <c r="A7" t="s">
        <v>19</v>
      </c>
      <c r="B7" t="s">
        <v>20</v>
      </c>
      <c r="C7" t="str">
        <f t="shared" si="0"/>
        <v>30-Apr-21</v>
      </c>
      <c r="D7" t="s">
        <v>21</v>
      </c>
      <c r="E7" t="s">
        <v>22</v>
      </c>
      <c r="F7" t="str">
        <f>"BM91201"</f>
        <v>BM91201</v>
      </c>
      <c r="G7" t="s">
        <v>30</v>
      </c>
      <c r="I7" t="s">
        <v>24</v>
      </c>
      <c r="J7">
        <v>0.77245</v>
      </c>
      <c r="K7">
        <v>11146</v>
      </c>
      <c r="L7">
        <v>348769.34</v>
      </c>
      <c r="M7">
        <v>252887.83</v>
      </c>
      <c r="N7">
        <v>25.59</v>
      </c>
      <c r="O7">
        <v>285226.14</v>
      </c>
      <c r="P7">
        <v>220322.93</v>
      </c>
      <c r="Q7">
        <v>0</v>
      </c>
      <c r="R7">
        <v>0</v>
      </c>
      <c r="S7">
        <v>0.229</v>
      </c>
      <c r="T7" t="s">
        <v>25</v>
      </c>
    </row>
    <row r="8" spans="1:20" ht="15">
      <c r="A8" t="s">
        <v>19</v>
      </c>
      <c r="B8" t="s">
        <v>20</v>
      </c>
      <c r="C8" t="str">
        <f t="shared" si="0"/>
        <v>30-Apr-21</v>
      </c>
      <c r="D8" t="s">
        <v>21</v>
      </c>
      <c r="E8" t="s">
        <v>22</v>
      </c>
      <c r="F8" t="str">
        <f>"6253983"</f>
        <v>6253983</v>
      </c>
      <c r="G8" t="s">
        <v>31</v>
      </c>
      <c r="I8" t="s">
        <v>24</v>
      </c>
      <c r="J8">
        <v>0.77245</v>
      </c>
      <c r="K8">
        <v>27323</v>
      </c>
      <c r="L8">
        <v>497879.92</v>
      </c>
      <c r="M8">
        <v>362199.26</v>
      </c>
      <c r="N8">
        <v>37.17</v>
      </c>
      <c r="O8">
        <v>1015595.91</v>
      </c>
      <c r="P8">
        <v>784497.06</v>
      </c>
      <c r="Q8">
        <v>0</v>
      </c>
      <c r="R8">
        <v>0</v>
      </c>
      <c r="S8">
        <v>0.817</v>
      </c>
      <c r="T8" t="s">
        <v>25</v>
      </c>
    </row>
    <row r="9" spans="1:20" ht="15">
      <c r="A9" t="s">
        <v>19</v>
      </c>
      <c r="B9" t="s">
        <v>20</v>
      </c>
      <c r="C9" t="str">
        <f t="shared" si="0"/>
        <v>30-Apr-21</v>
      </c>
      <c r="D9" t="s">
        <v>21</v>
      </c>
      <c r="E9" t="s">
        <v>22</v>
      </c>
      <c r="F9" t="str">
        <f>"B87CVM3"</f>
        <v>B87CVM3</v>
      </c>
      <c r="G9" t="s">
        <v>32</v>
      </c>
      <c r="I9" t="s">
        <v>24</v>
      </c>
      <c r="J9">
        <v>0.77245</v>
      </c>
      <c r="K9">
        <v>89858</v>
      </c>
      <c r="L9">
        <v>440147.59</v>
      </c>
      <c r="M9">
        <v>319770.94</v>
      </c>
      <c r="N9">
        <v>3.75</v>
      </c>
      <c r="O9">
        <v>336967.5</v>
      </c>
      <c r="P9">
        <v>260290.55</v>
      </c>
      <c r="Q9">
        <v>0</v>
      </c>
      <c r="R9">
        <v>0</v>
      </c>
      <c r="S9">
        <v>0.271</v>
      </c>
      <c r="T9" t="s">
        <v>25</v>
      </c>
    </row>
    <row r="10" spans="1:20" ht="15">
      <c r="A10" t="s">
        <v>19</v>
      </c>
      <c r="B10" t="s">
        <v>20</v>
      </c>
      <c r="C10" t="str">
        <f t="shared" si="0"/>
        <v>30-Apr-21</v>
      </c>
      <c r="D10" t="s">
        <v>21</v>
      </c>
      <c r="E10" t="s">
        <v>22</v>
      </c>
      <c r="F10" t="str">
        <f>"BPXR7J0"</f>
        <v>BPXR7J0</v>
      </c>
      <c r="G10" t="s">
        <v>33</v>
      </c>
      <c r="I10" t="s">
        <v>24</v>
      </c>
      <c r="J10">
        <v>0.77245</v>
      </c>
      <c r="K10">
        <v>95356</v>
      </c>
      <c r="L10">
        <v>139988.89</v>
      </c>
      <c r="M10">
        <v>100331.84</v>
      </c>
      <c r="N10">
        <v>1.895</v>
      </c>
      <c r="O10">
        <v>180699.62</v>
      </c>
      <c r="P10">
        <v>139581.42</v>
      </c>
      <c r="Q10">
        <v>0</v>
      </c>
      <c r="R10">
        <v>0</v>
      </c>
      <c r="S10">
        <v>0.145</v>
      </c>
      <c r="T10" t="s">
        <v>25</v>
      </c>
    </row>
    <row r="11" spans="1:20" ht="15">
      <c r="A11" t="s">
        <v>19</v>
      </c>
      <c r="B11" t="s">
        <v>20</v>
      </c>
      <c r="C11" t="str">
        <f t="shared" si="0"/>
        <v>30-Apr-21</v>
      </c>
      <c r="D11" t="s">
        <v>21</v>
      </c>
      <c r="E11" t="s">
        <v>22</v>
      </c>
      <c r="F11" t="str">
        <f>"6065586"</f>
        <v>6065586</v>
      </c>
      <c r="G11" t="s">
        <v>34</v>
      </c>
      <c r="I11" t="s">
        <v>24</v>
      </c>
      <c r="J11">
        <v>0.77245</v>
      </c>
      <c r="K11">
        <v>134087</v>
      </c>
      <c r="L11">
        <v>3668498.32</v>
      </c>
      <c r="M11">
        <v>2653979.5</v>
      </c>
      <c r="N11">
        <v>28.74</v>
      </c>
      <c r="O11">
        <v>3853660.38</v>
      </c>
      <c r="P11">
        <v>2976759.96</v>
      </c>
      <c r="Q11">
        <v>0</v>
      </c>
      <c r="R11">
        <v>0</v>
      </c>
      <c r="S11">
        <v>3.1</v>
      </c>
      <c r="T11" t="s">
        <v>25</v>
      </c>
    </row>
    <row r="12" spans="1:20" ht="15">
      <c r="A12" t="s">
        <v>19</v>
      </c>
      <c r="B12" t="s">
        <v>20</v>
      </c>
      <c r="C12" t="str">
        <f t="shared" si="0"/>
        <v>30-Apr-21</v>
      </c>
      <c r="D12" t="s">
        <v>21</v>
      </c>
      <c r="E12" t="s">
        <v>22</v>
      </c>
      <c r="F12" t="str">
        <f>"6144690"</f>
        <v>6144690</v>
      </c>
      <c r="G12" t="s">
        <v>35</v>
      </c>
      <c r="I12" t="s">
        <v>24</v>
      </c>
      <c r="J12">
        <v>0.77245</v>
      </c>
      <c r="K12">
        <v>139753</v>
      </c>
      <c r="L12">
        <v>3825943.45</v>
      </c>
      <c r="M12">
        <v>2758049.64</v>
      </c>
      <c r="N12">
        <v>47.7</v>
      </c>
      <c r="O12">
        <v>6666218.1</v>
      </c>
      <c r="P12">
        <v>5149320.17</v>
      </c>
      <c r="Q12">
        <v>0</v>
      </c>
      <c r="R12">
        <v>0</v>
      </c>
      <c r="S12">
        <v>5.363</v>
      </c>
      <c r="T12" t="s">
        <v>25</v>
      </c>
    </row>
    <row r="13" spans="1:20" ht="15">
      <c r="A13" t="s">
        <v>19</v>
      </c>
      <c r="B13" t="s">
        <v>20</v>
      </c>
      <c r="C13" t="str">
        <f t="shared" si="0"/>
        <v>30-Apr-21</v>
      </c>
      <c r="D13" t="s">
        <v>21</v>
      </c>
      <c r="E13" t="s">
        <v>22</v>
      </c>
      <c r="F13" t="str">
        <f>"6533232"</f>
        <v>6533232</v>
      </c>
      <c r="G13" t="s">
        <v>36</v>
      </c>
      <c r="I13" t="s">
        <v>24</v>
      </c>
      <c r="J13">
        <v>0.77245</v>
      </c>
      <c r="K13">
        <v>23915</v>
      </c>
      <c r="L13">
        <v>308597.32</v>
      </c>
      <c r="M13">
        <v>229684.13</v>
      </c>
      <c r="N13">
        <v>21.62</v>
      </c>
      <c r="O13">
        <v>517042.3</v>
      </c>
      <c r="P13">
        <v>399389.32</v>
      </c>
      <c r="Q13">
        <v>0</v>
      </c>
      <c r="R13">
        <v>0</v>
      </c>
      <c r="S13">
        <v>0.416</v>
      </c>
      <c r="T13" t="s">
        <v>25</v>
      </c>
    </row>
    <row r="14" spans="1:20" ht="15">
      <c r="A14" t="s">
        <v>19</v>
      </c>
      <c r="B14" t="s">
        <v>20</v>
      </c>
      <c r="C14" t="str">
        <f t="shared" si="0"/>
        <v>30-Apr-21</v>
      </c>
      <c r="D14" t="s">
        <v>21</v>
      </c>
      <c r="E14" t="s">
        <v>22</v>
      </c>
      <c r="F14" t="str">
        <f>"B1FJ0C0"</f>
        <v>B1FJ0C0</v>
      </c>
      <c r="G14" t="s">
        <v>37</v>
      </c>
      <c r="I14" t="s">
        <v>24</v>
      </c>
      <c r="J14">
        <v>0.77245</v>
      </c>
      <c r="K14">
        <v>72109</v>
      </c>
      <c r="L14">
        <v>759676.87</v>
      </c>
      <c r="M14">
        <v>548646.52</v>
      </c>
      <c r="N14">
        <v>10.4</v>
      </c>
      <c r="O14">
        <v>749933.6</v>
      </c>
      <c r="P14">
        <v>579286.21</v>
      </c>
      <c r="Q14">
        <v>0</v>
      </c>
      <c r="R14">
        <v>0</v>
      </c>
      <c r="S14">
        <v>0.603</v>
      </c>
      <c r="T14" t="s">
        <v>25</v>
      </c>
    </row>
    <row r="15" spans="1:20" ht="15">
      <c r="A15" t="s">
        <v>19</v>
      </c>
      <c r="B15" t="s">
        <v>20</v>
      </c>
      <c r="C15" t="str">
        <f t="shared" si="0"/>
        <v>30-Apr-21</v>
      </c>
      <c r="D15" t="s">
        <v>21</v>
      </c>
      <c r="E15" t="s">
        <v>22</v>
      </c>
      <c r="F15" t="str">
        <f>"BX17Q13"</f>
        <v>BX17Q13</v>
      </c>
      <c r="G15" t="s">
        <v>38</v>
      </c>
      <c r="I15" t="s">
        <v>24</v>
      </c>
      <c r="J15">
        <v>0.77245</v>
      </c>
      <c r="K15">
        <v>605</v>
      </c>
      <c r="L15">
        <v>18868.29</v>
      </c>
      <c r="M15">
        <v>13632.4</v>
      </c>
      <c r="N15">
        <v>19.4</v>
      </c>
      <c r="O15">
        <v>11737</v>
      </c>
      <c r="P15">
        <v>9066.25</v>
      </c>
      <c r="Q15">
        <v>0</v>
      </c>
      <c r="R15">
        <v>0</v>
      </c>
      <c r="S15">
        <v>0.009</v>
      </c>
      <c r="T15" t="s">
        <v>25</v>
      </c>
    </row>
    <row r="16" spans="1:20" ht="15">
      <c r="A16" t="s">
        <v>19</v>
      </c>
      <c r="B16" t="s">
        <v>20</v>
      </c>
      <c r="C16" t="str">
        <f t="shared" si="0"/>
        <v>30-Apr-21</v>
      </c>
      <c r="D16" t="s">
        <v>21</v>
      </c>
      <c r="E16" t="s">
        <v>22</v>
      </c>
      <c r="F16" t="str">
        <f>"6185495"</f>
        <v>6185495</v>
      </c>
      <c r="G16" t="s">
        <v>39</v>
      </c>
      <c r="I16" t="s">
        <v>24</v>
      </c>
      <c r="J16">
        <v>0.77245</v>
      </c>
      <c r="K16">
        <v>21562</v>
      </c>
      <c r="L16">
        <v>3060933.25</v>
      </c>
      <c r="M16">
        <v>2195740.59</v>
      </c>
      <c r="N16">
        <v>271.16</v>
      </c>
      <c r="O16">
        <v>5846751.92</v>
      </c>
      <c r="P16">
        <v>4516323.52</v>
      </c>
      <c r="Q16">
        <v>0</v>
      </c>
      <c r="R16">
        <v>0</v>
      </c>
      <c r="S16">
        <v>4.704</v>
      </c>
      <c r="T16" t="s">
        <v>25</v>
      </c>
    </row>
    <row r="17" spans="1:20" ht="15">
      <c r="A17" t="s">
        <v>19</v>
      </c>
      <c r="B17" t="s">
        <v>20</v>
      </c>
      <c r="C17" t="str">
        <f t="shared" si="0"/>
        <v>30-Apr-21</v>
      </c>
      <c r="D17" t="s">
        <v>21</v>
      </c>
      <c r="E17" t="s">
        <v>22</v>
      </c>
      <c r="F17" t="str">
        <f>"6211798"</f>
        <v>6211798</v>
      </c>
      <c r="G17" t="s">
        <v>40</v>
      </c>
      <c r="I17" t="s">
        <v>24</v>
      </c>
      <c r="J17">
        <v>0.77245</v>
      </c>
      <c r="K17">
        <v>3149</v>
      </c>
      <c r="L17">
        <v>432077.93</v>
      </c>
      <c r="M17">
        <v>308706.18</v>
      </c>
      <c r="N17">
        <v>222.5</v>
      </c>
      <c r="O17">
        <v>700652.5</v>
      </c>
      <c r="P17">
        <v>541219.02</v>
      </c>
      <c r="Q17">
        <v>0</v>
      </c>
      <c r="R17">
        <v>0</v>
      </c>
      <c r="S17">
        <v>0.564</v>
      </c>
      <c r="T17" t="s">
        <v>25</v>
      </c>
    </row>
    <row r="18" spans="1:20" ht="15">
      <c r="A18" t="s">
        <v>19</v>
      </c>
      <c r="B18" t="s">
        <v>20</v>
      </c>
      <c r="C18" t="str">
        <f t="shared" si="0"/>
        <v>30-Apr-21</v>
      </c>
      <c r="D18" t="s">
        <v>21</v>
      </c>
      <c r="E18" t="s">
        <v>22</v>
      </c>
      <c r="F18" t="str">
        <f>"BYWR0T5"</f>
        <v>BYWR0T5</v>
      </c>
      <c r="G18" t="s">
        <v>41</v>
      </c>
      <c r="I18" t="s">
        <v>24</v>
      </c>
      <c r="J18">
        <v>0.77245</v>
      </c>
      <c r="K18">
        <v>62542</v>
      </c>
      <c r="L18">
        <v>808821.5</v>
      </c>
      <c r="M18">
        <v>564047.81</v>
      </c>
      <c r="N18">
        <v>16.32</v>
      </c>
      <c r="O18">
        <v>1020685.44</v>
      </c>
      <c r="P18">
        <v>788428.47</v>
      </c>
      <c r="Q18">
        <v>0</v>
      </c>
      <c r="R18">
        <v>0</v>
      </c>
      <c r="S18">
        <v>0.821</v>
      </c>
      <c r="T18" t="s">
        <v>25</v>
      </c>
    </row>
    <row r="19" spans="1:20" ht="15">
      <c r="A19" t="s">
        <v>19</v>
      </c>
      <c r="B19" t="s">
        <v>20</v>
      </c>
      <c r="C19" t="str">
        <f t="shared" si="0"/>
        <v>30-Apr-21</v>
      </c>
      <c r="D19" t="s">
        <v>21</v>
      </c>
      <c r="E19" t="s">
        <v>22</v>
      </c>
      <c r="F19" t="str">
        <f>"6215035"</f>
        <v>6215035</v>
      </c>
      <c r="G19" t="s">
        <v>42</v>
      </c>
      <c r="I19" t="s">
        <v>24</v>
      </c>
      <c r="J19">
        <v>0.77245</v>
      </c>
      <c r="K19">
        <v>83623</v>
      </c>
      <c r="L19">
        <v>6238462.66</v>
      </c>
      <c r="M19">
        <v>4510894.76</v>
      </c>
      <c r="N19">
        <v>89.04</v>
      </c>
      <c r="O19">
        <v>7445791.92</v>
      </c>
      <c r="P19">
        <v>5751501.97</v>
      </c>
      <c r="Q19">
        <v>0</v>
      </c>
      <c r="R19">
        <v>0</v>
      </c>
      <c r="S19">
        <v>5.99</v>
      </c>
      <c r="T19" t="s">
        <v>25</v>
      </c>
    </row>
    <row r="20" spans="1:20" ht="15">
      <c r="A20" t="s">
        <v>19</v>
      </c>
      <c r="B20" t="s">
        <v>20</v>
      </c>
      <c r="C20" t="str">
        <f t="shared" si="0"/>
        <v>30-Apr-21</v>
      </c>
      <c r="D20" t="s">
        <v>21</v>
      </c>
      <c r="E20" t="s">
        <v>22</v>
      </c>
      <c r="F20" t="str">
        <f>"6180412"</f>
        <v>6180412</v>
      </c>
      <c r="G20" t="s">
        <v>43</v>
      </c>
      <c r="I20" t="s">
        <v>24</v>
      </c>
      <c r="J20">
        <v>0.77245</v>
      </c>
      <c r="K20">
        <v>24856</v>
      </c>
      <c r="L20">
        <v>328144.44</v>
      </c>
      <c r="M20">
        <v>240693.85</v>
      </c>
      <c r="N20">
        <v>14.12</v>
      </c>
      <c r="O20">
        <v>350966.72</v>
      </c>
      <c r="P20">
        <v>271104.24</v>
      </c>
      <c r="Q20">
        <v>0</v>
      </c>
      <c r="R20">
        <v>0</v>
      </c>
      <c r="S20">
        <v>0.282</v>
      </c>
      <c r="T20" t="s">
        <v>25</v>
      </c>
    </row>
    <row r="21" spans="1:20" ht="15">
      <c r="A21" t="s">
        <v>19</v>
      </c>
      <c r="B21" t="s">
        <v>20</v>
      </c>
      <c r="C21" t="str">
        <f t="shared" si="0"/>
        <v>30-Apr-21</v>
      </c>
      <c r="D21" t="s">
        <v>21</v>
      </c>
      <c r="E21" t="s">
        <v>22</v>
      </c>
      <c r="F21" t="str">
        <f>"B29LCJ0"</f>
        <v>B29LCJ0</v>
      </c>
      <c r="G21" t="s">
        <v>44</v>
      </c>
      <c r="I21" t="s">
        <v>24</v>
      </c>
      <c r="J21">
        <v>0.77245</v>
      </c>
      <c r="K21">
        <v>19676</v>
      </c>
      <c r="L21">
        <v>238052.3</v>
      </c>
      <c r="M21">
        <v>173193.56</v>
      </c>
      <c r="N21">
        <v>12.22</v>
      </c>
      <c r="O21">
        <v>240440.72</v>
      </c>
      <c r="P21">
        <v>185728.43</v>
      </c>
      <c r="Q21">
        <v>0</v>
      </c>
      <c r="R21">
        <v>0</v>
      </c>
      <c r="S21">
        <v>0.193</v>
      </c>
      <c r="T21" t="s">
        <v>25</v>
      </c>
    </row>
    <row r="22" spans="1:20" ht="15">
      <c r="A22" t="s">
        <v>19</v>
      </c>
      <c r="B22" t="s">
        <v>20</v>
      </c>
      <c r="C22" t="str">
        <f t="shared" si="0"/>
        <v>30-Apr-21</v>
      </c>
      <c r="D22" t="s">
        <v>21</v>
      </c>
      <c r="E22" t="s">
        <v>22</v>
      </c>
      <c r="F22" t="str">
        <f>"B033YN6"</f>
        <v>B033YN6</v>
      </c>
      <c r="G22" t="s">
        <v>45</v>
      </c>
      <c r="I22" t="s">
        <v>24</v>
      </c>
      <c r="J22">
        <v>0.77245</v>
      </c>
      <c r="K22">
        <v>50898</v>
      </c>
      <c r="L22">
        <v>486355.33</v>
      </c>
      <c r="M22">
        <v>348700.56</v>
      </c>
      <c r="N22">
        <v>10.17</v>
      </c>
      <c r="O22">
        <v>517632.66</v>
      </c>
      <c r="P22">
        <v>399845.35</v>
      </c>
      <c r="Q22">
        <v>0</v>
      </c>
      <c r="R22">
        <v>0</v>
      </c>
      <c r="S22">
        <v>0.416</v>
      </c>
      <c r="T22" t="s">
        <v>25</v>
      </c>
    </row>
    <row r="23" spans="1:20" ht="15">
      <c r="A23" t="s">
        <v>19</v>
      </c>
      <c r="B23" t="s">
        <v>20</v>
      </c>
      <c r="C23" t="str">
        <f t="shared" si="0"/>
        <v>30-Apr-21</v>
      </c>
      <c r="D23" t="s">
        <v>21</v>
      </c>
      <c r="E23" t="s">
        <v>22</v>
      </c>
      <c r="F23" t="str">
        <f>"B3X0F91"</f>
        <v>B3X0F91</v>
      </c>
      <c r="G23" t="s">
        <v>46</v>
      </c>
      <c r="I23" t="s">
        <v>24</v>
      </c>
      <c r="J23">
        <v>0.77245</v>
      </c>
      <c r="K23">
        <v>75831</v>
      </c>
      <c r="L23">
        <v>454153.25</v>
      </c>
      <c r="M23">
        <v>300674.51</v>
      </c>
      <c r="N23">
        <v>4.63</v>
      </c>
      <c r="O23">
        <v>351097.53</v>
      </c>
      <c r="P23">
        <v>271205.29</v>
      </c>
      <c r="Q23">
        <v>0</v>
      </c>
      <c r="R23">
        <v>0</v>
      </c>
      <c r="S23">
        <v>0.282</v>
      </c>
      <c r="T23" t="s">
        <v>25</v>
      </c>
    </row>
    <row r="24" spans="1:20" ht="15">
      <c r="A24" t="s">
        <v>19</v>
      </c>
      <c r="B24" t="s">
        <v>20</v>
      </c>
      <c r="C24" t="str">
        <f t="shared" si="0"/>
        <v>30-Apr-21</v>
      </c>
      <c r="D24" t="s">
        <v>21</v>
      </c>
      <c r="E24" t="s">
        <v>22</v>
      </c>
      <c r="F24" t="str">
        <f>"6086253"</f>
        <v>6086253</v>
      </c>
      <c r="G24" t="s">
        <v>47</v>
      </c>
      <c r="I24" t="s">
        <v>24</v>
      </c>
      <c r="J24">
        <v>0.77245</v>
      </c>
      <c r="K24">
        <v>79574</v>
      </c>
      <c r="L24">
        <v>497706.09</v>
      </c>
      <c r="M24">
        <v>337332.83</v>
      </c>
      <c r="N24">
        <v>22.59</v>
      </c>
      <c r="O24">
        <v>1797576.66</v>
      </c>
      <c r="P24">
        <v>1388538.09</v>
      </c>
      <c r="Q24">
        <v>0</v>
      </c>
      <c r="R24">
        <v>0</v>
      </c>
      <c r="S24">
        <v>1.446</v>
      </c>
      <c r="T24" t="s">
        <v>25</v>
      </c>
    </row>
    <row r="25" spans="1:20" ht="15">
      <c r="A25" t="s">
        <v>19</v>
      </c>
      <c r="B25" t="s">
        <v>20</v>
      </c>
      <c r="C25" t="str">
        <f t="shared" si="0"/>
        <v>30-Apr-21</v>
      </c>
      <c r="D25" t="s">
        <v>21</v>
      </c>
      <c r="E25" t="s">
        <v>22</v>
      </c>
      <c r="F25" t="str">
        <f>"6365866"</f>
        <v>6365866</v>
      </c>
      <c r="G25" t="s">
        <v>48</v>
      </c>
      <c r="I25" t="s">
        <v>24</v>
      </c>
      <c r="J25">
        <v>0.77245</v>
      </c>
      <c r="K25">
        <v>90850</v>
      </c>
      <c r="L25">
        <v>455286.77</v>
      </c>
      <c r="M25">
        <v>328901.37</v>
      </c>
      <c r="N25">
        <v>4.62</v>
      </c>
      <c r="O25">
        <v>419727</v>
      </c>
      <c r="P25">
        <v>324218.12</v>
      </c>
      <c r="Q25">
        <v>0</v>
      </c>
      <c r="R25">
        <v>0</v>
      </c>
      <c r="S25">
        <v>0.338</v>
      </c>
      <c r="T25" t="s">
        <v>25</v>
      </c>
    </row>
    <row r="26" spans="1:20" ht="15">
      <c r="A26" t="s">
        <v>19</v>
      </c>
      <c r="B26" t="s">
        <v>20</v>
      </c>
      <c r="C26" t="str">
        <f t="shared" si="0"/>
        <v>30-Apr-21</v>
      </c>
      <c r="D26" t="s">
        <v>21</v>
      </c>
      <c r="E26" t="s">
        <v>22</v>
      </c>
      <c r="F26" t="str">
        <f>"B03FYZ4"</f>
        <v>B03FYZ4</v>
      </c>
      <c r="G26" t="s">
        <v>49</v>
      </c>
      <c r="I26" t="s">
        <v>24</v>
      </c>
      <c r="J26">
        <v>0.77245</v>
      </c>
      <c r="K26">
        <v>78534</v>
      </c>
      <c r="L26">
        <v>663114.18</v>
      </c>
      <c r="M26">
        <v>476134.76</v>
      </c>
      <c r="N26">
        <v>18.91</v>
      </c>
      <c r="O26">
        <v>1485077.94</v>
      </c>
      <c r="P26">
        <v>1147148.45</v>
      </c>
      <c r="Q26">
        <v>0</v>
      </c>
      <c r="R26">
        <v>0</v>
      </c>
      <c r="S26">
        <v>1.195</v>
      </c>
      <c r="T26" t="s">
        <v>25</v>
      </c>
    </row>
    <row r="27" spans="1:20" ht="15">
      <c r="A27" t="s">
        <v>19</v>
      </c>
      <c r="B27" t="s">
        <v>20</v>
      </c>
      <c r="C27" t="str">
        <f t="shared" si="0"/>
        <v>30-Apr-21</v>
      </c>
      <c r="D27" t="s">
        <v>21</v>
      </c>
      <c r="E27" t="s">
        <v>22</v>
      </c>
      <c r="F27" t="str">
        <f>"6271026"</f>
        <v>6271026</v>
      </c>
      <c r="G27" t="s">
        <v>50</v>
      </c>
      <c r="I27" t="s">
        <v>24</v>
      </c>
      <c r="J27">
        <v>0.77245</v>
      </c>
      <c r="K27">
        <v>116728</v>
      </c>
      <c r="L27">
        <v>687991.49</v>
      </c>
      <c r="M27">
        <v>496686.99</v>
      </c>
      <c r="N27">
        <v>4.9</v>
      </c>
      <c r="O27">
        <v>571967.2</v>
      </c>
      <c r="P27">
        <v>441816.06</v>
      </c>
      <c r="Q27">
        <v>0</v>
      </c>
      <c r="R27">
        <v>0</v>
      </c>
      <c r="S27">
        <v>0.46</v>
      </c>
      <c r="T27" t="s">
        <v>25</v>
      </c>
    </row>
    <row r="28" spans="1:20" ht="15">
      <c r="A28" t="s">
        <v>19</v>
      </c>
      <c r="B28" t="s">
        <v>20</v>
      </c>
      <c r="C28" t="str">
        <f t="shared" si="0"/>
        <v>30-Apr-21</v>
      </c>
      <c r="D28" t="s">
        <v>21</v>
      </c>
      <c r="E28" t="s">
        <v>22</v>
      </c>
      <c r="F28" t="str">
        <f>"B60QWJ2"</f>
        <v>B60QWJ2</v>
      </c>
      <c r="G28" t="s">
        <v>51</v>
      </c>
      <c r="I28" t="s">
        <v>24</v>
      </c>
      <c r="J28">
        <v>0.77245</v>
      </c>
      <c r="K28">
        <v>21111</v>
      </c>
      <c r="L28">
        <v>396395.53</v>
      </c>
      <c r="M28">
        <v>288116.68</v>
      </c>
      <c r="N28">
        <v>42.9</v>
      </c>
      <c r="O28">
        <v>905661.9</v>
      </c>
      <c r="P28">
        <v>699578.53</v>
      </c>
      <c r="Q28">
        <v>0</v>
      </c>
      <c r="R28">
        <v>0</v>
      </c>
      <c r="S28">
        <v>0.729</v>
      </c>
      <c r="T28" t="s">
        <v>25</v>
      </c>
    </row>
    <row r="29" spans="1:20" ht="15">
      <c r="A29" t="s">
        <v>19</v>
      </c>
      <c r="B29" t="s">
        <v>20</v>
      </c>
      <c r="C29" t="str">
        <f t="shared" si="0"/>
        <v>30-Apr-21</v>
      </c>
      <c r="D29" t="s">
        <v>21</v>
      </c>
      <c r="E29" t="s">
        <v>22</v>
      </c>
      <c r="F29" t="str">
        <f>"6512004"</f>
        <v>6512004</v>
      </c>
      <c r="G29" t="s">
        <v>52</v>
      </c>
      <c r="I29" t="s">
        <v>24</v>
      </c>
      <c r="J29">
        <v>0.77245</v>
      </c>
      <c r="K29">
        <v>31173</v>
      </c>
      <c r="L29">
        <v>441094.21</v>
      </c>
      <c r="M29">
        <v>316374.85</v>
      </c>
      <c r="N29">
        <v>12.71</v>
      </c>
      <c r="O29">
        <v>396208.83</v>
      </c>
      <c r="P29">
        <v>306051.51</v>
      </c>
      <c r="Q29">
        <v>0</v>
      </c>
      <c r="R29">
        <v>0</v>
      </c>
      <c r="S29">
        <v>0.319</v>
      </c>
      <c r="T29" t="s">
        <v>25</v>
      </c>
    </row>
    <row r="30" spans="1:20" ht="15">
      <c r="A30" t="s">
        <v>19</v>
      </c>
      <c r="B30" t="s">
        <v>20</v>
      </c>
      <c r="C30" t="str">
        <f t="shared" si="0"/>
        <v>30-Apr-21</v>
      </c>
      <c r="D30" t="s">
        <v>21</v>
      </c>
      <c r="E30" t="s">
        <v>22</v>
      </c>
      <c r="F30" t="str">
        <f>"B28YTC2"</f>
        <v>B28YTC2</v>
      </c>
      <c r="G30" t="s">
        <v>53</v>
      </c>
      <c r="I30" t="s">
        <v>24</v>
      </c>
      <c r="J30">
        <v>0.77245</v>
      </c>
      <c r="K30">
        <v>16192</v>
      </c>
      <c r="L30">
        <v>1603048.18</v>
      </c>
      <c r="M30">
        <v>1145729.83</v>
      </c>
      <c r="N30">
        <v>160.49</v>
      </c>
      <c r="O30">
        <v>2598654.08</v>
      </c>
      <c r="P30">
        <v>2007330.34</v>
      </c>
      <c r="Q30">
        <v>0</v>
      </c>
      <c r="R30">
        <v>0</v>
      </c>
      <c r="S30">
        <v>2.091</v>
      </c>
      <c r="T30" t="s">
        <v>25</v>
      </c>
    </row>
    <row r="31" spans="1:20" ht="15">
      <c r="A31" t="s">
        <v>19</v>
      </c>
      <c r="B31" t="s">
        <v>20</v>
      </c>
      <c r="C31" t="str">
        <f t="shared" si="0"/>
        <v>30-Apr-21</v>
      </c>
      <c r="D31" t="s">
        <v>21</v>
      </c>
      <c r="E31" t="s">
        <v>22</v>
      </c>
      <c r="F31" t="str">
        <f>"B015YX4"</f>
        <v>B015YX4</v>
      </c>
      <c r="G31" t="s">
        <v>54</v>
      </c>
      <c r="I31" t="s">
        <v>24</v>
      </c>
      <c r="J31">
        <v>0.77245</v>
      </c>
      <c r="K31">
        <v>6076</v>
      </c>
      <c r="L31">
        <v>320907.58</v>
      </c>
      <c r="M31">
        <v>217496.68</v>
      </c>
      <c r="N31">
        <v>48.5</v>
      </c>
      <c r="O31">
        <v>294686</v>
      </c>
      <c r="P31">
        <v>227630.2</v>
      </c>
      <c r="Q31">
        <v>0</v>
      </c>
      <c r="R31">
        <v>0</v>
      </c>
      <c r="S31">
        <v>0.237</v>
      </c>
      <c r="T31" t="s">
        <v>25</v>
      </c>
    </row>
    <row r="32" spans="1:20" ht="15">
      <c r="A32" t="s">
        <v>19</v>
      </c>
      <c r="B32" t="s">
        <v>20</v>
      </c>
      <c r="C32" t="str">
        <f t="shared" si="0"/>
        <v>30-Apr-21</v>
      </c>
      <c r="D32" t="s">
        <v>21</v>
      </c>
      <c r="E32" t="s">
        <v>22</v>
      </c>
      <c r="F32" t="str">
        <f>"BRTNNQ5"</f>
        <v>BRTNNQ5</v>
      </c>
      <c r="G32" t="s">
        <v>55</v>
      </c>
      <c r="I32" t="s">
        <v>24</v>
      </c>
      <c r="J32">
        <v>0.77245</v>
      </c>
      <c r="K32">
        <v>129533</v>
      </c>
      <c r="L32">
        <v>353706.92</v>
      </c>
      <c r="M32">
        <v>256085.16</v>
      </c>
      <c r="N32">
        <v>3.08</v>
      </c>
      <c r="O32">
        <v>398961.64</v>
      </c>
      <c r="P32">
        <v>308177.92</v>
      </c>
      <c r="Q32">
        <v>0</v>
      </c>
      <c r="R32">
        <v>0</v>
      </c>
      <c r="S32">
        <v>0.321</v>
      </c>
      <c r="T32" t="s">
        <v>25</v>
      </c>
    </row>
    <row r="33" spans="1:20" ht="15">
      <c r="A33" t="s">
        <v>19</v>
      </c>
      <c r="B33" t="s">
        <v>20</v>
      </c>
      <c r="C33" t="str">
        <f t="shared" si="0"/>
        <v>30-Apr-21</v>
      </c>
      <c r="D33" t="s">
        <v>21</v>
      </c>
      <c r="E33" t="s">
        <v>22</v>
      </c>
      <c r="F33" t="str">
        <f>"6161978"</f>
        <v>6161978</v>
      </c>
      <c r="G33" t="s">
        <v>56</v>
      </c>
      <c r="I33" t="s">
        <v>24</v>
      </c>
      <c r="J33">
        <v>0.77245</v>
      </c>
      <c r="K33">
        <v>189813</v>
      </c>
      <c r="L33">
        <v>398975.62</v>
      </c>
      <c r="M33">
        <v>286629.33</v>
      </c>
      <c r="N33">
        <v>2.69</v>
      </c>
      <c r="O33">
        <v>510596.97</v>
      </c>
      <c r="P33">
        <v>394410.63</v>
      </c>
      <c r="Q33">
        <v>0</v>
      </c>
      <c r="R33">
        <v>0</v>
      </c>
      <c r="S33">
        <v>0.411</v>
      </c>
      <c r="T33" t="s">
        <v>25</v>
      </c>
    </row>
    <row r="34" spans="1:20" ht="15">
      <c r="A34" t="s">
        <v>19</v>
      </c>
      <c r="B34" t="s">
        <v>20</v>
      </c>
      <c r="C34" t="str">
        <f aca="true" t="shared" si="1" ref="C34:C65">"30-Apr-21"</f>
        <v>30-Apr-21</v>
      </c>
      <c r="D34" t="s">
        <v>21</v>
      </c>
      <c r="E34" t="s">
        <v>22</v>
      </c>
      <c r="F34" t="str">
        <f>"6624608"</f>
        <v>6624608</v>
      </c>
      <c r="G34" t="s">
        <v>57</v>
      </c>
      <c r="I34" t="s">
        <v>24</v>
      </c>
      <c r="J34">
        <v>0.77245</v>
      </c>
      <c r="K34">
        <v>155700</v>
      </c>
      <c r="L34">
        <v>4082042.6</v>
      </c>
      <c r="M34">
        <v>2921530.13</v>
      </c>
      <c r="N34">
        <v>26.66</v>
      </c>
      <c r="O34">
        <v>4150962</v>
      </c>
      <c r="P34">
        <v>3206410.6</v>
      </c>
      <c r="Q34">
        <v>0</v>
      </c>
      <c r="R34">
        <v>0</v>
      </c>
      <c r="S34">
        <v>3.34</v>
      </c>
      <c r="T34" t="s">
        <v>25</v>
      </c>
    </row>
    <row r="35" spans="1:20" ht="15">
      <c r="A35" t="s">
        <v>19</v>
      </c>
      <c r="B35" t="s">
        <v>20</v>
      </c>
      <c r="C35" t="str">
        <f t="shared" si="1"/>
        <v>30-Apr-21</v>
      </c>
      <c r="D35" t="s">
        <v>21</v>
      </c>
      <c r="E35" t="s">
        <v>22</v>
      </c>
      <c r="F35" t="str">
        <f>"6637101"</f>
        <v>6637101</v>
      </c>
      <c r="G35" t="s">
        <v>58</v>
      </c>
      <c r="I35" t="s">
        <v>24</v>
      </c>
      <c r="J35">
        <v>0.77245</v>
      </c>
      <c r="K35">
        <v>39102</v>
      </c>
      <c r="L35">
        <v>752086.34</v>
      </c>
      <c r="M35">
        <v>539982.39</v>
      </c>
      <c r="N35">
        <v>26.52</v>
      </c>
      <c r="O35">
        <v>1036985.04</v>
      </c>
      <c r="P35">
        <v>801019.09</v>
      </c>
      <c r="Q35">
        <v>0</v>
      </c>
      <c r="R35">
        <v>0</v>
      </c>
      <c r="S35">
        <v>0.834</v>
      </c>
      <c r="T35" t="s">
        <v>25</v>
      </c>
    </row>
    <row r="36" spans="1:20" ht="15">
      <c r="A36" t="s">
        <v>19</v>
      </c>
      <c r="B36" t="s">
        <v>20</v>
      </c>
      <c r="C36" t="str">
        <f t="shared" si="1"/>
        <v>30-Apr-21</v>
      </c>
      <c r="D36" t="s">
        <v>21</v>
      </c>
      <c r="E36" t="s">
        <v>22</v>
      </c>
      <c r="F36" t="str">
        <f>"6717456"</f>
        <v>6717456</v>
      </c>
      <c r="G36" t="s">
        <v>59</v>
      </c>
      <c r="I36" t="s">
        <v>24</v>
      </c>
      <c r="J36">
        <v>0.77245</v>
      </c>
      <c r="K36">
        <v>51207</v>
      </c>
      <c r="L36">
        <v>714178.64</v>
      </c>
      <c r="M36">
        <v>492543.39</v>
      </c>
      <c r="N36">
        <v>10.51</v>
      </c>
      <c r="O36">
        <v>538185.57</v>
      </c>
      <c r="P36">
        <v>415721.44</v>
      </c>
      <c r="Q36">
        <v>0</v>
      </c>
      <c r="R36">
        <v>0</v>
      </c>
      <c r="S36">
        <v>0.433</v>
      </c>
      <c r="T36" t="s">
        <v>25</v>
      </c>
    </row>
    <row r="37" spans="1:20" ht="15">
      <c r="A37" t="s">
        <v>19</v>
      </c>
      <c r="B37" t="s">
        <v>20</v>
      </c>
      <c r="C37" t="str">
        <f t="shared" si="1"/>
        <v>30-Apr-21</v>
      </c>
      <c r="D37" t="s">
        <v>21</v>
      </c>
      <c r="E37" t="s">
        <v>22</v>
      </c>
      <c r="F37" t="str">
        <f>"6657604"</f>
        <v>6657604</v>
      </c>
      <c r="G37" t="s">
        <v>60</v>
      </c>
      <c r="I37" t="s">
        <v>24</v>
      </c>
      <c r="J37">
        <v>0.77245</v>
      </c>
      <c r="K37">
        <v>99114</v>
      </c>
      <c r="L37">
        <v>653062.54</v>
      </c>
      <c r="M37">
        <v>470216.02</v>
      </c>
      <c r="N37">
        <v>3.8</v>
      </c>
      <c r="O37">
        <v>376633.2</v>
      </c>
      <c r="P37">
        <v>290930.32</v>
      </c>
      <c r="Q37">
        <v>0</v>
      </c>
      <c r="R37">
        <v>0</v>
      </c>
      <c r="S37">
        <v>0.303</v>
      </c>
      <c r="T37" t="s">
        <v>25</v>
      </c>
    </row>
    <row r="38" spans="1:20" ht="15">
      <c r="A38" t="s">
        <v>19</v>
      </c>
      <c r="B38" t="s">
        <v>20</v>
      </c>
      <c r="C38" t="str">
        <f t="shared" si="1"/>
        <v>30-Apr-21</v>
      </c>
      <c r="D38" t="s">
        <v>21</v>
      </c>
      <c r="E38" t="s">
        <v>22</v>
      </c>
      <c r="F38" t="str">
        <f>"6458001"</f>
        <v>6458001</v>
      </c>
      <c r="G38" t="s">
        <v>61</v>
      </c>
      <c r="I38" t="s">
        <v>24</v>
      </c>
      <c r="J38">
        <v>0.77245</v>
      </c>
      <c r="K38">
        <v>20116</v>
      </c>
      <c r="L38">
        <v>335501.77</v>
      </c>
      <c r="M38">
        <v>238019.2</v>
      </c>
      <c r="N38">
        <v>13.56</v>
      </c>
      <c r="O38">
        <v>272772.96</v>
      </c>
      <c r="P38">
        <v>210703.47</v>
      </c>
      <c r="Q38">
        <v>0</v>
      </c>
      <c r="R38">
        <v>0</v>
      </c>
      <c r="S38">
        <v>0.219</v>
      </c>
      <c r="T38" t="s">
        <v>25</v>
      </c>
    </row>
    <row r="39" spans="1:20" ht="15">
      <c r="A39" t="s">
        <v>19</v>
      </c>
      <c r="B39" t="s">
        <v>20</v>
      </c>
      <c r="C39" t="str">
        <f t="shared" si="1"/>
        <v>30-Apr-21</v>
      </c>
      <c r="D39" t="s">
        <v>21</v>
      </c>
      <c r="E39" t="s">
        <v>22</v>
      </c>
      <c r="F39" t="str">
        <f>"6214861"</f>
        <v>6214861</v>
      </c>
      <c r="G39" t="s">
        <v>62</v>
      </c>
      <c r="I39" t="s">
        <v>24</v>
      </c>
      <c r="J39">
        <v>0.77245</v>
      </c>
      <c r="K39">
        <v>80299</v>
      </c>
      <c r="L39">
        <v>563282.99</v>
      </c>
      <c r="M39">
        <v>409987.54</v>
      </c>
      <c r="N39">
        <v>4.16</v>
      </c>
      <c r="O39">
        <v>334043.84</v>
      </c>
      <c r="P39">
        <v>258032.16</v>
      </c>
      <c r="Q39">
        <v>0</v>
      </c>
      <c r="R39">
        <v>0</v>
      </c>
      <c r="S39">
        <v>0.269</v>
      </c>
      <c r="T39" t="s">
        <v>25</v>
      </c>
    </row>
    <row r="40" spans="1:20" ht="15">
      <c r="A40" t="s">
        <v>19</v>
      </c>
      <c r="B40" t="s">
        <v>20</v>
      </c>
      <c r="C40" t="str">
        <f t="shared" si="1"/>
        <v>30-Apr-21</v>
      </c>
      <c r="D40" t="s">
        <v>21</v>
      </c>
      <c r="E40" t="s">
        <v>22</v>
      </c>
      <c r="F40" t="str">
        <f>"6715740"</f>
        <v>6715740</v>
      </c>
      <c r="G40" t="s">
        <v>63</v>
      </c>
      <c r="I40" t="s">
        <v>24</v>
      </c>
      <c r="J40">
        <v>0.77245</v>
      </c>
      <c r="K40">
        <v>69812</v>
      </c>
      <c r="L40">
        <v>793466.57</v>
      </c>
      <c r="M40">
        <v>569159.08</v>
      </c>
      <c r="N40">
        <v>9.86</v>
      </c>
      <c r="O40">
        <v>688346.32</v>
      </c>
      <c r="P40">
        <v>531713.11</v>
      </c>
      <c r="Q40">
        <v>0</v>
      </c>
      <c r="R40">
        <v>0</v>
      </c>
      <c r="S40">
        <v>0.554</v>
      </c>
      <c r="T40" t="s">
        <v>25</v>
      </c>
    </row>
    <row r="41" spans="1:20" ht="15">
      <c r="A41" t="s">
        <v>19</v>
      </c>
      <c r="B41" t="s">
        <v>20</v>
      </c>
      <c r="C41" t="str">
        <f t="shared" si="1"/>
        <v>30-Apr-21</v>
      </c>
      <c r="D41" t="s">
        <v>21</v>
      </c>
      <c r="E41" t="s">
        <v>22</v>
      </c>
      <c r="F41" t="str">
        <f>"6710347"</f>
        <v>6710347</v>
      </c>
      <c r="G41" t="s">
        <v>64</v>
      </c>
      <c r="I41" t="s">
        <v>24</v>
      </c>
      <c r="J41">
        <v>0.77245</v>
      </c>
      <c r="K41">
        <v>42433</v>
      </c>
      <c r="L41">
        <v>265649.4</v>
      </c>
      <c r="M41">
        <v>180568.03</v>
      </c>
      <c r="N41">
        <v>4.95</v>
      </c>
      <c r="O41">
        <v>210043.35</v>
      </c>
      <c r="P41">
        <v>162247.99</v>
      </c>
      <c r="Q41">
        <v>0</v>
      </c>
      <c r="R41">
        <v>0</v>
      </c>
      <c r="S41">
        <v>0.169</v>
      </c>
      <c r="T41" t="s">
        <v>25</v>
      </c>
    </row>
    <row r="42" spans="1:20" ht="15">
      <c r="A42" t="s">
        <v>19</v>
      </c>
      <c r="B42" t="s">
        <v>20</v>
      </c>
      <c r="C42" t="str">
        <f t="shared" si="1"/>
        <v>30-Apr-21</v>
      </c>
      <c r="D42" t="s">
        <v>21</v>
      </c>
      <c r="E42" t="s">
        <v>22</v>
      </c>
      <c r="F42" t="str">
        <f>"6198578"</f>
        <v>6198578</v>
      </c>
      <c r="G42" t="s">
        <v>65</v>
      </c>
      <c r="I42" t="s">
        <v>24</v>
      </c>
      <c r="J42">
        <v>0.77245</v>
      </c>
      <c r="K42">
        <v>2419</v>
      </c>
      <c r="L42">
        <v>145406.07</v>
      </c>
      <c r="M42">
        <v>104946.94</v>
      </c>
      <c r="N42">
        <v>158.35</v>
      </c>
      <c r="O42">
        <v>383048.65</v>
      </c>
      <c r="P42">
        <v>295885.93</v>
      </c>
      <c r="Q42">
        <v>0</v>
      </c>
      <c r="R42">
        <v>0</v>
      </c>
      <c r="S42">
        <v>0.308</v>
      </c>
      <c r="T42" t="s">
        <v>25</v>
      </c>
    </row>
    <row r="43" spans="1:20" ht="15">
      <c r="A43" t="s">
        <v>19</v>
      </c>
      <c r="B43" t="s">
        <v>20</v>
      </c>
      <c r="C43" t="str">
        <f t="shared" si="1"/>
        <v>30-Apr-21</v>
      </c>
      <c r="D43" t="s">
        <v>21</v>
      </c>
      <c r="E43" t="s">
        <v>22</v>
      </c>
      <c r="F43" t="str">
        <f>"6041995"</f>
        <v>6041995</v>
      </c>
      <c r="G43" t="s">
        <v>66</v>
      </c>
      <c r="I43" t="s">
        <v>24</v>
      </c>
      <c r="J43">
        <v>0.77245</v>
      </c>
      <c r="K43">
        <v>8394</v>
      </c>
      <c r="L43">
        <v>518095.52</v>
      </c>
      <c r="M43">
        <v>370512.53</v>
      </c>
      <c r="N43">
        <v>67.32</v>
      </c>
      <c r="O43">
        <v>565084.08</v>
      </c>
      <c r="P43">
        <v>436499.2</v>
      </c>
      <c r="Q43">
        <v>0</v>
      </c>
      <c r="R43">
        <v>0</v>
      </c>
      <c r="S43">
        <v>0.455</v>
      </c>
      <c r="T43" t="s">
        <v>25</v>
      </c>
    </row>
    <row r="44" spans="1:20" ht="15">
      <c r="A44" t="s">
        <v>19</v>
      </c>
      <c r="B44" t="s">
        <v>20</v>
      </c>
      <c r="C44" t="str">
        <f t="shared" si="1"/>
        <v>30-Apr-21</v>
      </c>
      <c r="D44" t="s">
        <v>21</v>
      </c>
      <c r="E44" t="s">
        <v>22</v>
      </c>
      <c r="F44" t="str">
        <f>"6728801"</f>
        <v>6728801</v>
      </c>
      <c r="G44" t="s">
        <v>67</v>
      </c>
      <c r="I44" t="s">
        <v>24</v>
      </c>
      <c r="J44">
        <v>0.77245</v>
      </c>
      <c r="K44">
        <v>3000</v>
      </c>
      <c r="L44">
        <v>61662.95</v>
      </c>
      <c r="M44">
        <v>47777.31</v>
      </c>
      <c r="N44">
        <v>20.27</v>
      </c>
      <c r="O44">
        <v>60810</v>
      </c>
      <c r="P44">
        <v>46972.68</v>
      </c>
      <c r="Q44">
        <v>0</v>
      </c>
      <c r="R44">
        <v>0</v>
      </c>
      <c r="S44">
        <v>0.049</v>
      </c>
      <c r="T44" t="s">
        <v>25</v>
      </c>
    </row>
    <row r="45" spans="1:20" ht="15">
      <c r="A45" t="s">
        <v>19</v>
      </c>
      <c r="B45" t="s">
        <v>20</v>
      </c>
      <c r="C45" t="str">
        <f t="shared" si="1"/>
        <v>30-Apr-21</v>
      </c>
      <c r="D45" t="s">
        <v>21</v>
      </c>
      <c r="E45" t="s">
        <v>22</v>
      </c>
      <c r="F45" t="str">
        <f>"6220103"</f>
        <v>6220103</v>
      </c>
      <c r="G45" t="s">
        <v>68</v>
      </c>
      <c r="I45" t="s">
        <v>24</v>
      </c>
      <c r="J45">
        <v>0.77245</v>
      </c>
      <c r="K45">
        <v>17481</v>
      </c>
      <c r="L45">
        <v>1123957.3</v>
      </c>
      <c r="M45">
        <v>807087.34</v>
      </c>
      <c r="N45">
        <v>121.15</v>
      </c>
      <c r="O45">
        <v>2117823.15</v>
      </c>
      <c r="P45">
        <v>1635912.49</v>
      </c>
      <c r="Q45">
        <v>0</v>
      </c>
      <c r="R45">
        <v>0</v>
      </c>
      <c r="S45">
        <v>1.704</v>
      </c>
      <c r="T45" t="s">
        <v>25</v>
      </c>
    </row>
    <row r="46" spans="1:20" ht="15">
      <c r="A46" t="s">
        <v>19</v>
      </c>
      <c r="B46" t="s">
        <v>20</v>
      </c>
      <c r="C46" t="str">
        <f t="shared" si="1"/>
        <v>30-Apr-21</v>
      </c>
      <c r="D46" t="s">
        <v>21</v>
      </c>
      <c r="E46" t="s">
        <v>22</v>
      </c>
      <c r="F46" t="str">
        <f>"B0767Y3"</f>
        <v>B0767Y3</v>
      </c>
      <c r="G46" t="s">
        <v>69</v>
      </c>
      <c r="I46" t="s">
        <v>24</v>
      </c>
      <c r="J46">
        <v>0.77245</v>
      </c>
      <c r="K46">
        <v>15514</v>
      </c>
      <c r="L46">
        <v>245286.88</v>
      </c>
      <c r="M46">
        <v>175073.99</v>
      </c>
      <c r="N46">
        <v>30.97</v>
      </c>
      <c r="O46">
        <v>480468.58</v>
      </c>
      <c r="P46">
        <v>371137.95</v>
      </c>
      <c r="Q46">
        <v>0</v>
      </c>
      <c r="R46">
        <v>0</v>
      </c>
      <c r="S46">
        <v>0.387</v>
      </c>
      <c r="T46" t="s">
        <v>25</v>
      </c>
    </row>
    <row r="47" spans="1:20" ht="15">
      <c r="A47" t="s">
        <v>19</v>
      </c>
      <c r="B47" t="s">
        <v>20</v>
      </c>
      <c r="C47" t="str">
        <f t="shared" si="1"/>
        <v>30-Apr-21</v>
      </c>
      <c r="D47" t="s">
        <v>21</v>
      </c>
      <c r="E47" t="s">
        <v>22</v>
      </c>
      <c r="F47" t="str">
        <f>"6776703"</f>
        <v>6776703</v>
      </c>
      <c r="G47" t="s">
        <v>70</v>
      </c>
      <c r="I47" t="s">
        <v>24</v>
      </c>
      <c r="J47">
        <v>0.77245</v>
      </c>
      <c r="K47">
        <v>88763</v>
      </c>
      <c r="L47">
        <v>453927.59</v>
      </c>
      <c r="M47">
        <v>331761.14</v>
      </c>
      <c r="N47">
        <v>6.98</v>
      </c>
      <c r="O47">
        <v>619565.74</v>
      </c>
      <c r="P47">
        <v>478583.56</v>
      </c>
      <c r="Q47">
        <v>0</v>
      </c>
      <c r="R47">
        <v>0</v>
      </c>
      <c r="S47">
        <v>0.498</v>
      </c>
      <c r="T47" t="s">
        <v>25</v>
      </c>
    </row>
    <row r="48" spans="1:20" ht="15">
      <c r="A48" t="s">
        <v>19</v>
      </c>
      <c r="B48" t="s">
        <v>20</v>
      </c>
      <c r="C48" t="str">
        <f t="shared" si="1"/>
        <v>30-Apr-21</v>
      </c>
      <c r="D48" t="s">
        <v>21</v>
      </c>
      <c r="E48" t="s">
        <v>22</v>
      </c>
      <c r="F48" t="str">
        <f>"BLZH0Z7"</f>
        <v>BLZH0Z7</v>
      </c>
      <c r="G48" t="s">
        <v>71</v>
      </c>
      <c r="I48" t="s">
        <v>24</v>
      </c>
      <c r="J48">
        <v>0.77245</v>
      </c>
      <c r="K48">
        <v>248571</v>
      </c>
      <c r="L48">
        <v>1029557.76</v>
      </c>
      <c r="M48">
        <v>747438.12</v>
      </c>
      <c r="N48">
        <v>2.72</v>
      </c>
      <c r="O48">
        <v>676113.12</v>
      </c>
      <c r="P48">
        <v>522263.58</v>
      </c>
      <c r="Q48">
        <v>0</v>
      </c>
      <c r="R48">
        <v>0</v>
      </c>
      <c r="S48">
        <v>0.544</v>
      </c>
      <c r="T48" t="s">
        <v>25</v>
      </c>
    </row>
    <row r="49" spans="1:20" ht="15">
      <c r="A49" t="s">
        <v>19</v>
      </c>
      <c r="B49" t="s">
        <v>20</v>
      </c>
      <c r="C49" t="str">
        <f t="shared" si="1"/>
        <v>30-Apr-21</v>
      </c>
      <c r="D49" t="s">
        <v>21</v>
      </c>
      <c r="E49" t="s">
        <v>22</v>
      </c>
      <c r="F49" t="str">
        <f>"6821120"</f>
        <v>6821120</v>
      </c>
      <c r="G49" t="s">
        <v>72</v>
      </c>
      <c r="I49" t="s">
        <v>24</v>
      </c>
      <c r="J49">
        <v>0.77245</v>
      </c>
      <c r="K49">
        <v>21587</v>
      </c>
      <c r="L49">
        <v>474511.67</v>
      </c>
      <c r="M49">
        <v>338788.5</v>
      </c>
      <c r="N49">
        <v>35.88</v>
      </c>
      <c r="O49">
        <v>774541.56</v>
      </c>
      <c r="P49">
        <v>598294.63</v>
      </c>
      <c r="Q49">
        <v>0</v>
      </c>
      <c r="R49">
        <v>0</v>
      </c>
      <c r="S49">
        <v>0.623</v>
      </c>
      <c r="T49" t="s">
        <v>25</v>
      </c>
    </row>
    <row r="50" spans="1:20" ht="15">
      <c r="A50" t="s">
        <v>19</v>
      </c>
      <c r="B50" t="s">
        <v>20</v>
      </c>
      <c r="C50" t="str">
        <f t="shared" si="1"/>
        <v>30-Apr-21</v>
      </c>
      <c r="D50" t="s">
        <v>21</v>
      </c>
      <c r="E50" t="s">
        <v>22</v>
      </c>
      <c r="F50" t="str">
        <f>"BWSW5D9"</f>
        <v>BWSW5D9</v>
      </c>
      <c r="G50" t="s">
        <v>73</v>
      </c>
      <c r="I50" t="s">
        <v>24</v>
      </c>
      <c r="J50">
        <v>0.77245</v>
      </c>
      <c r="K50">
        <v>229857</v>
      </c>
      <c r="L50">
        <v>527288.86</v>
      </c>
      <c r="M50">
        <v>373173.95</v>
      </c>
      <c r="N50">
        <v>2.88</v>
      </c>
      <c r="O50">
        <v>661988.16</v>
      </c>
      <c r="P50">
        <v>511352.75</v>
      </c>
      <c r="Q50">
        <v>0</v>
      </c>
      <c r="R50">
        <v>0</v>
      </c>
      <c r="S50">
        <v>0.533</v>
      </c>
      <c r="T50" t="s">
        <v>25</v>
      </c>
    </row>
    <row r="51" spans="1:20" ht="15">
      <c r="A51" t="s">
        <v>19</v>
      </c>
      <c r="B51" t="s">
        <v>20</v>
      </c>
      <c r="C51" t="str">
        <f t="shared" si="1"/>
        <v>30-Apr-21</v>
      </c>
      <c r="D51" t="s">
        <v>21</v>
      </c>
      <c r="E51" t="s">
        <v>22</v>
      </c>
      <c r="F51" t="str">
        <f>"6850856"</f>
        <v>6850856</v>
      </c>
      <c r="G51" t="s">
        <v>74</v>
      </c>
      <c r="I51" t="s">
        <v>24</v>
      </c>
      <c r="J51">
        <v>0.77245</v>
      </c>
      <c r="K51">
        <v>114276</v>
      </c>
      <c r="L51">
        <v>470525.82</v>
      </c>
      <c r="M51">
        <v>341930.87</v>
      </c>
      <c r="N51">
        <v>4.68</v>
      </c>
      <c r="O51">
        <v>534811.68</v>
      </c>
      <c r="P51">
        <v>413115.28</v>
      </c>
      <c r="Q51">
        <v>0</v>
      </c>
      <c r="R51">
        <v>0</v>
      </c>
      <c r="S51">
        <v>0.43</v>
      </c>
      <c r="T51" t="s">
        <v>25</v>
      </c>
    </row>
    <row r="52" spans="1:20" ht="15">
      <c r="A52" t="s">
        <v>19</v>
      </c>
      <c r="B52" t="s">
        <v>20</v>
      </c>
      <c r="C52" t="str">
        <f t="shared" si="1"/>
        <v>30-Apr-21</v>
      </c>
      <c r="D52" t="s">
        <v>21</v>
      </c>
      <c r="E52" t="s">
        <v>22</v>
      </c>
      <c r="F52" t="str">
        <f>"6585084"</f>
        <v>6585084</v>
      </c>
      <c r="G52" t="s">
        <v>75</v>
      </c>
      <c r="I52" t="s">
        <v>24</v>
      </c>
      <c r="J52">
        <v>0.77245</v>
      </c>
      <c r="K52">
        <v>59519</v>
      </c>
      <c r="L52">
        <v>779820.18</v>
      </c>
      <c r="M52">
        <v>568117.98</v>
      </c>
      <c r="N52">
        <v>10.51</v>
      </c>
      <c r="O52">
        <v>625544.69</v>
      </c>
      <c r="P52">
        <v>483202</v>
      </c>
      <c r="Q52">
        <v>0</v>
      </c>
      <c r="R52">
        <v>0</v>
      </c>
      <c r="S52">
        <v>0.503</v>
      </c>
      <c r="T52" t="s">
        <v>25</v>
      </c>
    </row>
    <row r="53" spans="1:20" ht="15">
      <c r="A53" t="s">
        <v>19</v>
      </c>
      <c r="B53" t="s">
        <v>20</v>
      </c>
      <c r="C53" t="str">
        <f t="shared" si="1"/>
        <v>30-Apr-21</v>
      </c>
      <c r="D53" t="s">
        <v>21</v>
      </c>
      <c r="E53" t="s">
        <v>22</v>
      </c>
      <c r="F53" t="str">
        <f>"B70DWB2"</f>
        <v>B70DWB2</v>
      </c>
      <c r="G53" t="s">
        <v>76</v>
      </c>
      <c r="I53" t="s">
        <v>24</v>
      </c>
      <c r="J53">
        <v>0.77245</v>
      </c>
      <c r="K53">
        <v>66668</v>
      </c>
      <c r="L53">
        <v>412080.22</v>
      </c>
      <c r="M53">
        <v>298864.37</v>
      </c>
      <c r="N53">
        <v>6.19</v>
      </c>
      <c r="O53">
        <v>412674.92</v>
      </c>
      <c r="P53">
        <v>318770.74</v>
      </c>
      <c r="Q53">
        <v>0</v>
      </c>
      <c r="R53">
        <v>0</v>
      </c>
      <c r="S53">
        <v>0.332</v>
      </c>
      <c r="T53" t="s">
        <v>25</v>
      </c>
    </row>
    <row r="54" spans="1:20" ht="15">
      <c r="A54" t="s">
        <v>19</v>
      </c>
      <c r="B54" t="s">
        <v>20</v>
      </c>
      <c r="C54" t="str">
        <f t="shared" si="1"/>
        <v>30-Apr-21</v>
      </c>
      <c r="D54" t="s">
        <v>21</v>
      </c>
      <c r="E54" t="s">
        <v>22</v>
      </c>
      <c r="F54" t="str">
        <f>"BMB2257"</f>
        <v>BMB2257</v>
      </c>
      <c r="G54" t="s">
        <v>77</v>
      </c>
      <c r="I54" t="s">
        <v>24</v>
      </c>
      <c r="J54">
        <v>0.77245</v>
      </c>
      <c r="K54">
        <v>9824</v>
      </c>
      <c r="L54">
        <v>80042.78</v>
      </c>
      <c r="M54">
        <v>58065.92</v>
      </c>
      <c r="N54">
        <v>5.51</v>
      </c>
      <c r="O54">
        <v>54130.24</v>
      </c>
      <c r="P54">
        <v>41812.9</v>
      </c>
      <c r="Q54">
        <v>0</v>
      </c>
      <c r="R54">
        <v>0</v>
      </c>
      <c r="S54">
        <v>0.044</v>
      </c>
      <c r="T54" t="s">
        <v>25</v>
      </c>
    </row>
    <row r="55" spans="1:20" ht="15">
      <c r="A55" t="s">
        <v>19</v>
      </c>
      <c r="B55" t="s">
        <v>20</v>
      </c>
      <c r="C55" t="str">
        <f t="shared" si="1"/>
        <v>30-Apr-21</v>
      </c>
      <c r="D55" t="s">
        <v>21</v>
      </c>
      <c r="E55" t="s">
        <v>22</v>
      </c>
      <c r="F55" t="str">
        <f>"6873262"</f>
        <v>6873262</v>
      </c>
      <c r="G55" t="s">
        <v>78</v>
      </c>
      <c r="I55" t="s">
        <v>24</v>
      </c>
      <c r="J55">
        <v>0.77245</v>
      </c>
      <c r="K55">
        <v>104964</v>
      </c>
      <c r="L55">
        <v>487225.81</v>
      </c>
      <c r="M55">
        <v>353647.83</v>
      </c>
      <c r="N55">
        <v>4.97</v>
      </c>
      <c r="O55">
        <v>521671.08</v>
      </c>
      <c r="P55">
        <v>402964.83</v>
      </c>
      <c r="Q55">
        <v>0</v>
      </c>
      <c r="R55">
        <v>0</v>
      </c>
      <c r="S55">
        <v>0.42</v>
      </c>
      <c r="T55" t="s">
        <v>25</v>
      </c>
    </row>
    <row r="56" spans="1:20" ht="15">
      <c r="A56" t="s">
        <v>19</v>
      </c>
      <c r="B56" t="s">
        <v>20</v>
      </c>
      <c r="C56" t="str">
        <f t="shared" si="1"/>
        <v>30-Apr-21</v>
      </c>
      <c r="D56" t="s">
        <v>21</v>
      </c>
      <c r="E56" t="s">
        <v>22</v>
      </c>
      <c r="F56" t="str">
        <f>"6087289"</f>
        <v>6087289</v>
      </c>
      <c r="G56" t="s">
        <v>79</v>
      </c>
      <c r="I56" t="s">
        <v>24</v>
      </c>
      <c r="J56">
        <v>0.77245</v>
      </c>
      <c r="K56">
        <v>197379</v>
      </c>
      <c r="L56">
        <v>902631.59</v>
      </c>
      <c r="M56">
        <v>650128.25</v>
      </c>
      <c r="N56">
        <v>3.39</v>
      </c>
      <c r="O56">
        <v>669114.81</v>
      </c>
      <c r="P56">
        <v>516857.73</v>
      </c>
      <c r="Q56">
        <v>0</v>
      </c>
      <c r="R56">
        <v>0</v>
      </c>
      <c r="S56">
        <v>0.538</v>
      </c>
      <c r="T56" t="s">
        <v>25</v>
      </c>
    </row>
    <row r="57" spans="1:20" ht="15">
      <c r="A57" t="s">
        <v>19</v>
      </c>
      <c r="B57" t="s">
        <v>20</v>
      </c>
      <c r="C57" t="str">
        <f t="shared" si="1"/>
        <v>30-Apr-21</v>
      </c>
      <c r="D57" t="s">
        <v>21</v>
      </c>
      <c r="E57" t="s">
        <v>22</v>
      </c>
      <c r="F57" t="str">
        <f>"6200882"</f>
        <v>6200882</v>
      </c>
      <c r="G57" t="s">
        <v>80</v>
      </c>
      <c r="I57" t="s">
        <v>24</v>
      </c>
      <c r="J57">
        <v>0.77245</v>
      </c>
      <c r="K57">
        <v>128256</v>
      </c>
      <c r="L57">
        <v>1441323.41</v>
      </c>
      <c r="M57">
        <v>1039835.96</v>
      </c>
      <c r="N57">
        <v>14.17</v>
      </c>
      <c r="O57">
        <v>1817387.52</v>
      </c>
      <c r="P57">
        <v>1403840.99</v>
      </c>
      <c r="Q57">
        <v>0</v>
      </c>
      <c r="R57">
        <v>0</v>
      </c>
      <c r="S57">
        <v>1.462</v>
      </c>
      <c r="T57" t="s">
        <v>25</v>
      </c>
    </row>
    <row r="58" spans="1:20" ht="15">
      <c r="A58" t="s">
        <v>19</v>
      </c>
      <c r="B58" t="s">
        <v>20</v>
      </c>
      <c r="C58" t="str">
        <f t="shared" si="1"/>
        <v>30-Apr-21</v>
      </c>
      <c r="D58" t="s">
        <v>21</v>
      </c>
      <c r="E58" t="s">
        <v>22</v>
      </c>
      <c r="F58" t="str">
        <f>"B61JC67"</f>
        <v>B61JC67</v>
      </c>
      <c r="G58" t="s">
        <v>81</v>
      </c>
      <c r="I58" t="s">
        <v>24</v>
      </c>
      <c r="J58">
        <v>0.77245</v>
      </c>
      <c r="K58">
        <v>33383</v>
      </c>
      <c r="L58">
        <v>374753.69</v>
      </c>
      <c r="M58">
        <v>273228.51</v>
      </c>
      <c r="N58">
        <v>10.04</v>
      </c>
      <c r="O58">
        <v>335165.32</v>
      </c>
      <c r="P58">
        <v>258898.45</v>
      </c>
      <c r="Q58">
        <v>0</v>
      </c>
      <c r="R58">
        <v>0</v>
      </c>
      <c r="S58">
        <v>0.27</v>
      </c>
      <c r="T58" t="s">
        <v>25</v>
      </c>
    </row>
    <row r="59" spans="1:20" ht="15">
      <c r="A59" t="s">
        <v>19</v>
      </c>
      <c r="B59" t="s">
        <v>20</v>
      </c>
      <c r="C59" t="str">
        <f t="shared" si="1"/>
        <v>30-Apr-21</v>
      </c>
      <c r="D59" t="s">
        <v>21</v>
      </c>
      <c r="E59" t="s">
        <v>22</v>
      </c>
      <c r="F59" t="str">
        <f>"BY7QXS7"</f>
        <v>BY7QXS7</v>
      </c>
      <c r="G59" t="s">
        <v>82</v>
      </c>
      <c r="I59" t="s">
        <v>24</v>
      </c>
      <c r="J59">
        <v>0.77245</v>
      </c>
      <c r="K59">
        <v>190380</v>
      </c>
      <c r="L59">
        <v>474787.54</v>
      </c>
      <c r="M59">
        <v>341543.75</v>
      </c>
      <c r="N59">
        <v>1.585</v>
      </c>
      <c r="O59">
        <v>301752.3</v>
      </c>
      <c r="P59">
        <v>233088.56</v>
      </c>
      <c r="Q59">
        <v>0</v>
      </c>
      <c r="R59">
        <v>0</v>
      </c>
      <c r="S59">
        <v>0.243</v>
      </c>
      <c r="T59" t="s">
        <v>25</v>
      </c>
    </row>
    <row r="60" spans="1:20" ht="15">
      <c r="A60" t="s">
        <v>19</v>
      </c>
      <c r="B60" t="s">
        <v>20</v>
      </c>
      <c r="C60" t="str">
        <f t="shared" si="1"/>
        <v>30-Apr-21</v>
      </c>
      <c r="D60" t="s">
        <v>21</v>
      </c>
      <c r="E60" t="s">
        <v>22</v>
      </c>
      <c r="F60" t="str">
        <f>"6821807"</f>
        <v>6821807</v>
      </c>
      <c r="G60" t="s">
        <v>83</v>
      </c>
      <c r="I60" t="s">
        <v>24</v>
      </c>
      <c r="J60">
        <v>0.77245</v>
      </c>
      <c r="K60">
        <v>4779</v>
      </c>
      <c r="L60">
        <v>129655.46</v>
      </c>
      <c r="M60">
        <v>94257.29</v>
      </c>
      <c r="N60">
        <v>30.27</v>
      </c>
      <c r="O60">
        <v>144660.33</v>
      </c>
      <c r="P60">
        <v>111742.87</v>
      </c>
      <c r="Q60">
        <v>1242.54</v>
      </c>
      <c r="R60">
        <v>959.8</v>
      </c>
      <c r="S60">
        <v>0.117</v>
      </c>
      <c r="T60" t="s">
        <v>25</v>
      </c>
    </row>
    <row r="61" spans="1:20" ht="15">
      <c r="A61" t="s">
        <v>19</v>
      </c>
      <c r="B61" t="s">
        <v>20</v>
      </c>
      <c r="C61" t="str">
        <f t="shared" si="1"/>
        <v>30-Apr-21</v>
      </c>
      <c r="D61" t="s">
        <v>21</v>
      </c>
      <c r="E61" t="s">
        <v>22</v>
      </c>
      <c r="F61" t="str">
        <f>"6948836"</f>
        <v>6948836</v>
      </c>
      <c r="G61" t="s">
        <v>84</v>
      </c>
      <c r="I61" t="s">
        <v>24</v>
      </c>
      <c r="J61">
        <v>0.77245</v>
      </c>
      <c r="K61">
        <v>53533</v>
      </c>
      <c r="L61">
        <v>1697045.18</v>
      </c>
      <c r="M61">
        <v>1222748.63</v>
      </c>
      <c r="N61">
        <v>54.11</v>
      </c>
      <c r="O61">
        <v>2896670.63</v>
      </c>
      <c r="P61">
        <v>2237533.23</v>
      </c>
      <c r="Q61">
        <v>0</v>
      </c>
      <c r="R61">
        <v>0</v>
      </c>
      <c r="S61">
        <v>2.33</v>
      </c>
      <c r="T61" t="s">
        <v>25</v>
      </c>
    </row>
    <row r="62" spans="1:20" ht="15">
      <c r="A62" t="s">
        <v>19</v>
      </c>
      <c r="B62" t="s">
        <v>20</v>
      </c>
      <c r="C62" t="str">
        <f t="shared" si="1"/>
        <v>30-Apr-21</v>
      </c>
      <c r="D62" t="s">
        <v>21</v>
      </c>
      <c r="E62" t="s">
        <v>22</v>
      </c>
      <c r="F62" t="str">
        <f>"6076146"</f>
        <v>6076146</v>
      </c>
      <c r="G62" t="s">
        <v>85</v>
      </c>
      <c r="I62" t="s">
        <v>24</v>
      </c>
      <c r="J62">
        <v>0.77245</v>
      </c>
      <c r="K62">
        <v>170208</v>
      </c>
      <c r="L62">
        <v>4865522.6</v>
      </c>
      <c r="M62">
        <v>3498692.27</v>
      </c>
      <c r="N62">
        <v>24.98</v>
      </c>
      <c r="O62">
        <v>4251795.84</v>
      </c>
      <c r="P62">
        <v>3284299.7</v>
      </c>
      <c r="Q62">
        <v>0</v>
      </c>
      <c r="R62">
        <v>0</v>
      </c>
      <c r="S62">
        <v>3.421</v>
      </c>
      <c r="T62" t="s">
        <v>25</v>
      </c>
    </row>
    <row r="63" spans="1:20" ht="15">
      <c r="A63" t="s">
        <v>19</v>
      </c>
      <c r="B63" t="s">
        <v>20</v>
      </c>
      <c r="C63" t="str">
        <f t="shared" si="1"/>
        <v>30-Apr-21</v>
      </c>
      <c r="D63" t="s">
        <v>21</v>
      </c>
      <c r="E63" t="s">
        <v>22</v>
      </c>
      <c r="F63" t="str">
        <f>"BZ8GX83"</f>
        <v>BZ8GX83</v>
      </c>
      <c r="G63" t="s">
        <v>86</v>
      </c>
      <c r="I63" t="s">
        <v>24</v>
      </c>
      <c r="J63">
        <v>0.77245</v>
      </c>
      <c r="K63">
        <v>7500</v>
      </c>
      <c r="L63">
        <v>205828.73</v>
      </c>
      <c r="M63">
        <v>139397.51</v>
      </c>
      <c r="N63">
        <v>31.43</v>
      </c>
      <c r="O63">
        <v>235725</v>
      </c>
      <c r="P63">
        <v>182085.78</v>
      </c>
      <c r="Q63">
        <v>0</v>
      </c>
      <c r="R63">
        <v>0</v>
      </c>
      <c r="S63">
        <v>0.19</v>
      </c>
      <c r="T63" t="s">
        <v>25</v>
      </c>
    </row>
    <row r="64" spans="1:20" ht="15">
      <c r="A64" t="s">
        <v>19</v>
      </c>
      <c r="B64" t="s">
        <v>20</v>
      </c>
      <c r="C64" t="str">
        <f t="shared" si="1"/>
        <v>30-Apr-21</v>
      </c>
      <c r="D64" t="s">
        <v>21</v>
      </c>
      <c r="E64" t="s">
        <v>22</v>
      </c>
      <c r="F64" t="str">
        <f>"6979728"</f>
        <v>6979728</v>
      </c>
      <c r="G64" t="s">
        <v>87</v>
      </c>
      <c r="I64" t="s">
        <v>24</v>
      </c>
      <c r="J64">
        <v>0.77245</v>
      </c>
      <c r="K64">
        <v>45649</v>
      </c>
      <c r="L64">
        <v>1392467.79</v>
      </c>
      <c r="M64">
        <v>1005502.23</v>
      </c>
      <c r="N64">
        <v>22.86</v>
      </c>
      <c r="O64">
        <v>1043536.14</v>
      </c>
      <c r="P64">
        <v>806079.49</v>
      </c>
      <c r="Q64">
        <v>0</v>
      </c>
      <c r="R64">
        <v>0</v>
      </c>
      <c r="S64">
        <v>0.84</v>
      </c>
      <c r="T64" t="s">
        <v>25</v>
      </c>
    </row>
    <row r="65" spans="1:20" ht="15">
      <c r="A65" t="s">
        <v>19</v>
      </c>
      <c r="B65" t="s">
        <v>20</v>
      </c>
      <c r="C65" t="str">
        <f t="shared" si="1"/>
        <v>30-Apr-21</v>
      </c>
      <c r="D65" t="s">
        <v>21</v>
      </c>
      <c r="E65" t="s">
        <v>22</v>
      </c>
      <c r="F65" t="str">
        <f>"6981239"</f>
        <v>6981239</v>
      </c>
      <c r="G65" t="s">
        <v>88</v>
      </c>
      <c r="I65" t="s">
        <v>24</v>
      </c>
      <c r="J65">
        <v>0.77245</v>
      </c>
      <c r="K65">
        <v>59948</v>
      </c>
      <c r="L65">
        <v>1651047.92</v>
      </c>
      <c r="M65">
        <v>1194729.44</v>
      </c>
      <c r="N65">
        <v>39.3</v>
      </c>
      <c r="O65">
        <v>2355956.4</v>
      </c>
      <c r="P65">
        <v>1819858.52</v>
      </c>
      <c r="Q65">
        <v>0</v>
      </c>
      <c r="R65">
        <v>0</v>
      </c>
      <c r="S65">
        <v>1.895</v>
      </c>
      <c r="T65" t="s">
        <v>25</v>
      </c>
    </row>
    <row r="66" spans="1:20" ht="15">
      <c r="A66" t="s">
        <v>19</v>
      </c>
      <c r="B66" t="s">
        <v>20</v>
      </c>
      <c r="C66" t="str">
        <f aca="true" t="shared" si="2" ref="C66:C97">"30-Apr-21"</f>
        <v>30-Apr-21</v>
      </c>
      <c r="D66" t="s">
        <v>21</v>
      </c>
      <c r="E66" t="s">
        <v>22</v>
      </c>
      <c r="F66" t="str">
        <f>"B8P4LP4"</f>
        <v>B8P4LP4</v>
      </c>
      <c r="G66" t="s">
        <v>89</v>
      </c>
      <c r="I66" t="s">
        <v>24</v>
      </c>
      <c r="J66">
        <v>0.77245</v>
      </c>
      <c r="K66">
        <v>5780</v>
      </c>
      <c r="L66">
        <v>769216.79</v>
      </c>
      <c r="M66">
        <v>566797.4</v>
      </c>
      <c r="N66">
        <v>141.56</v>
      </c>
      <c r="O66">
        <v>818216.8</v>
      </c>
      <c r="P66">
        <v>632031.57</v>
      </c>
      <c r="Q66">
        <v>0</v>
      </c>
      <c r="R66">
        <v>0</v>
      </c>
      <c r="S66">
        <v>0.658</v>
      </c>
      <c r="T66" t="s">
        <v>25</v>
      </c>
    </row>
    <row r="67" spans="1:19" ht="15">
      <c r="A67" t="s">
        <v>19</v>
      </c>
      <c r="B67" t="s">
        <v>20</v>
      </c>
      <c r="C67" t="str">
        <f t="shared" si="2"/>
        <v>30-Apr-21</v>
      </c>
      <c r="D67" t="s">
        <v>21</v>
      </c>
      <c r="E67" t="s">
        <v>90</v>
      </c>
      <c r="F67" t="str">
        <f>"YAPM1"</f>
        <v>YAPM1</v>
      </c>
      <c r="G67" t="s">
        <v>91</v>
      </c>
      <c r="I67" t="s">
        <v>24</v>
      </c>
      <c r="J67">
        <v>0.77245</v>
      </c>
      <c r="K67">
        <v>8</v>
      </c>
      <c r="L67">
        <v>1370925</v>
      </c>
      <c r="M67">
        <v>1058079.13</v>
      </c>
      <c r="N67">
        <v>7002</v>
      </c>
      <c r="O67">
        <v>1400400</v>
      </c>
      <c r="P67">
        <v>1081738.98</v>
      </c>
      <c r="Q67">
        <v>0</v>
      </c>
      <c r="R67">
        <v>0</v>
      </c>
      <c r="S67">
        <v>0</v>
      </c>
    </row>
    <row r="68" spans="1:20" ht="15">
      <c r="A68" t="s">
        <v>19</v>
      </c>
      <c r="B68" t="s">
        <v>20</v>
      </c>
      <c r="C68" t="str">
        <f t="shared" si="2"/>
        <v>30-Apr-21</v>
      </c>
      <c r="D68" t="s">
        <v>21</v>
      </c>
      <c r="E68" t="s">
        <v>92</v>
      </c>
      <c r="I68" t="s">
        <v>24</v>
      </c>
      <c r="J68">
        <v>0.77245</v>
      </c>
      <c r="K68">
        <v>0</v>
      </c>
      <c r="L68">
        <v>1226343.2</v>
      </c>
      <c r="M68">
        <v>944293.83</v>
      </c>
      <c r="N68">
        <v>0</v>
      </c>
      <c r="O68">
        <v>1226343.2</v>
      </c>
      <c r="P68">
        <v>947288.8</v>
      </c>
      <c r="Q68">
        <v>0</v>
      </c>
      <c r="R68">
        <v>0</v>
      </c>
      <c r="S68">
        <v>0.987</v>
      </c>
      <c r="T68" t="s">
        <v>93</v>
      </c>
    </row>
    <row r="69" spans="1:20" ht="15">
      <c r="A69" t="s">
        <v>19</v>
      </c>
      <c r="B69" t="s">
        <v>20</v>
      </c>
      <c r="C69" t="str">
        <f t="shared" si="2"/>
        <v>30-Apr-21</v>
      </c>
      <c r="D69" t="s">
        <v>21</v>
      </c>
      <c r="E69" t="s">
        <v>92</v>
      </c>
      <c r="I69" t="s">
        <v>94</v>
      </c>
      <c r="J69">
        <v>1.2038</v>
      </c>
      <c r="K69">
        <v>0</v>
      </c>
      <c r="L69">
        <v>20662.6</v>
      </c>
      <c r="M69">
        <v>24900.08</v>
      </c>
      <c r="N69">
        <v>0</v>
      </c>
      <c r="O69">
        <v>20662.6</v>
      </c>
      <c r="P69">
        <v>24873.64</v>
      </c>
      <c r="Q69">
        <v>0</v>
      </c>
      <c r="R69">
        <v>0</v>
      </c>
      <c r="S69">
        <v>0.026</v>
      </c>
      <c r="T69" t="s">
        <v>95</v>
      </c>
    </row>
    <row r="70" spans="1:20" ht="15">
      <c r="A70" t="s">
        <v>19</v>
      </c>
      <c r="B70" t="s">
        <v>20</v>
      </c>
      <c r="C70" t="str">
        <f t="shared" si="2"/>
        <v>30-Apr-21</v>
      </c>
      <c r="D70" t="s">
        <v>21</v>
      </c>
      <c r="E70" t="s">
        <v>22</v>
      </c>
      <c r="F70" t="str">
        <f>"B4TX8S1"</f>
        <v>B4TX8S1</v>
      </c>
      <c r="G70" t="s">
        <v>96</v>
      </c>
      <c r="I70" t="s">
        <v>97</v>
      </c>
      <c r="J70">
        <v>0.128752326</v>
      </c>
      <c r="K70">
        <v>574800</v>
      </c>
      <c r="L70">
        <v>31101360.65</v>
      </c>
      <c r="M70">
        <v>3990911.01</v>
      </c>
      <c r="N70">
        <v>98.9</v>
      </c>
      <c r="O70">
        <v>56847720</v>
      </c>
      <c r="P70">
        <v>7319276.15</v>
      </c>
      <c r="Q70">
        <v>0</v>
      </c>
      <c r="R70">
        <v>0</v>
      </c>
      <c r="S70">
        <v>7.623</v>
      </c>
      <c r="T70" t="s">
        <v>25</v>
      </c>
    </row>
    <row r="71" spans="1:20" ht="15">
      <c r="A71" t="s">
        <v>19</v>
      </c>
      <c r="B71" t="s">
        <v>20</v>
      </c>
      <c r="C71" t="str">
        <f t="shared" si="2"/>
        <v>30-Apr-21</v>
      </c>
      <c r="D71" t="s">
        <v>21</v>
      </c>
      <c r="E71" t="s">
        <v>22</v>
      </c>
      <c r="F71" t="str">
        <f>"6002453"</f>
        <v>6002453</v>
      </c>
      <c r="G71" t="s">
        <v>98</v>
      </c>
      <c r="I71" t="s">
        <v>97</v>
      </c>
      <c r="J71">
        <v>0.128752326</v>
      </c>
      <c r="K71">
        <v>13600</v>
      </c>
      <c r="L71">
        <v>1141838.42</v>
      </c>
      <c r="M71">
        <v>146304.1</v>
      </c>
      <c r="N71">
        <v>117.8</v>
      </c>
      <c r="O71">
        <v>1602080</v>
      </c>
      <c r="P71">
        <v>206271.53</v>
      </c>
      <c r="Q71">
        <v>0</v>
      </c>
      <c r="R71">
        <v>0</v>
      </c>
      <c r="S71">
        <v>0.215</v>
      </c>
      <c r="T71" t="s">
        <v>25</v>
      </c>
    </row>
    <row r="72" spans="1:20" ht="15">
      <c r="A72" t="s">
        <v>19</v>
      </c>
      <c r="B72" t="s">
        <v>20</v>
      </c>
      <c r="C72" t="str">
        <f t="shared" si="2"/>
        <v>30-Apr-21</v>
      </c>
      <c r="D72" t="s">
        <v>21</v>
      </c>
      <c r="E72" t="s">
        <v>22</v>
      </c>
      <c r="F72" t="str">
        <f>"6536112"</f>
        <v>6536112</v>
      </c>
      <c r="G72" t="s">
        <v>99</v>
      </c>
      <c r="I72" t="s">
        <v>97</v>
      </c>
      <c r="J72">
        <v>0.128752326</v>
      </c>
      <c r="K72">
        <v>176500</v>
      </c>
      <c r="L72">
        <v>4926652.68</v>
      </c>
      <c r="M72">
        <v>632609.26</v>
      </c>
      <c r="N72">
        <v>27.4</v>
      </c>
      <c r="O72">
        <v>4836100</v>
      </c>
      <c r="P72">
        <v>622659.12</v>
      </c>
      <c r="Q72">
        <v>0</v>
      </c>
      <c r="R72">
        <v>0</v>
      </c>
      <c r="S72">
        <v>0.649</v>
      </c>
      <c r="T72" t="s">
        <v>25</v>
      </c>
    </row>
    <row r="73" spans="1:20" ht="15">
      <c r="A73" t="s">
        <v>19</v>
      </c>
      <c r="B73" t="s">
        <v>20</v>
      </c>
      <c r="C73" t="str">
        <f t="shared" si="2"/>
        <v>30-Apr-21</v>
      </c>
      <c r="D73" t="s">
        <v>21</v>
      </c>
      <c r="E73" t="s">
        <v>22</v>
      </c>
      <c r="F73" t="str">
        <f>"6075648"</f>
        <v>6075648</v>
      </c>
      <c r="G73" t="s">
        <v>100</v>
      </c>
      <c r="I73" t="s">
        <v>97</v>
      </c>
      <c r="J73">
        <v>0.128752326</v>
      </c>
      <c r="K73">
        <v>56415</v>
      </c>
      <c r="L73">
        <v>1639939.74</v>
      </c>
      <c r="M73">
        <v>210639.05</v>
      </c>
      <c r="N73">
        <v>16.32</v>
      </c>
      <c r="O73">
        <v>920692.8</v>
      </c>
      <c r="P73">
        <v>118541.34</v>
      </c>
      <c r="Q73">
        <v>0</v>
      </c>
      <c r="R73">
        <v>0</v>
      </c>
      <c r="S73">
        <v>0.123</v>
      </c>
      <c r="T73" t="s">
        <v>25</v>
      </c>
    </row>
    <row r="74" spans="1:20" ht="15">
      <c r="A74" t="s">
        <v>19</v>
      </c>
      <c r="B74" t="s">
        <v>20</v>
      </c>
      <c r="C74" t="str">
        <f t="shared" si="2"/>
        <v>30-Apr-21</v>
      </c>
      <c r="D74" t="s">
        <v>21</v>
      </c>
      <c r="E74" t="s">
        <v>22</v>
      </c>
      <c r="F74" t="str">
        <f>"BKDXJH5"</f>
        <v>BKDXJH5</v>
      </c>
      <c r="G74" t="s">
        <v>101</v>
      </c>
      <c r="I74" t="s">
        <v>97</v>
      </c>
      <c r="J74">
        <v>0.128752326</v>
      </c>
      <c r="K74">
        <v>80400</v>
      </c>
      <c r="L74">
        <v>2335640</v>
      </c>
      <c r="M74">
        <v>298476.79</v>
      </c>
      <c r="N74">
        <v>24.55</v>
      </c>
      <c r="O74">
        <v>1973820</v>
      </c>
      <c r="P74">
        <v>254133.92</v>
      </c>
      <c r="Q74">
        <v>0</v>
      </c>
      <c r="R74">
        <v>0</v>
      </c>
      <c r="S74">
        <v>0.265</v>
      </c>
      <c r="T74" t="s">
        <v>25</v>
      </c>
    </row>
    <row r="75" spans="1:20" ht="15">
      <c r="A75" t="s">
        <v>19</v>
      </c>
      <c r="B75" t="s">
        <v>20</v>
      </c>
      <c r="C75" t="str">
        <f t="shared" si="2"/>
        <v>30-Apr-21</v>
      </c>
      <c r="D75" t="s">
        <v>21</v>
      </c>
      <c r="E75" t="s">
        <v>22</v>
      </c>
      <c r="F75" t="str">
        <f>"BYZQ077"</f>
        <v>BYZQ077</v>
      </c>
      <c r="G75" t="s">
        <v>102</v>
      </c>
      <c r="I75" t="s">
        <v>97</v>
      </c>
      <c r="J75">
        <v>0.128752326</v>
      </c>
      <c r="K75">
        <v>123795</v>
      </c>
      <c r="L75">
        <v>6651839.26</v>
      </c>
      <c r="M75">
        <v>854025.4</v>
      </c>
      <c r="N75">
        <v>48.75</v>
      </c>
      <c r="O75">
        <v>6035006.25</v>
      </c>
      <c r="P75">
        <v>777021.09</v>
      </c>
      <c r="Q75">
        <v>0</v>
      </c>
      <c r="R75">
        <v>0</v>
      </c>
      <c r="S75">
        <v>0.809</v>
      </c>
      <c r="T75" t="s">
        <v>25</v>
      </c>
    </row>
    <row r="76" spans="1:20" ht="15">
      <c r="A76" t="s">
        <v>19</v>
      </c>
      <c r="B76" t="s">
        <v>20</v>
      </c>
      <c r="C76" t="str">
        <f t="shared" si="2"/>
        <v>30-Apr-21</v>
      </c>
      <c r="D76" t="s">
        <v>21</v>
      </c>
      <c r="E76" t="s">
        <v>22</v>
      </c>
      <c r="F76" t="str">
        <f>"BW9P816"</f>
        <v>BW9P816</v>
      </c>
      <c r="G76" t="s">
        <v>103</v>
      </c>
      <c r="I76" t="s">
        <v>97</v>
      </c>
      <c r="J76">
        <v>0.128752326</v>
      </c>
      <c r="K76">
        <v>126000</v>
      </c>
      <c r="L76">
        <v>11303402.79</v>
      </c>
      <c r="M76">
        <v>1452304.49</v>
      </c>
      <c r="N76">
        <v>63.7</v>
      </c>
      <c r="O76">
        <v>8026200</v>
      </c>
      <c r="P76">
        <v>1033391.92</v>
      </c>
      <c r="Q76">
        <v>0</v>
      </c>
      <c r="R76">
        <v>0</v>
      </c>
      <c r="S76">
        <v>1.076</v>
      </c>
      <c r="T76" t="s">
        <v>25</v>
      </c>
    </row>
    <row r="77" spans="1:20" ht="15">
      <c r="A77" t="s">
        <v>19</v>
      </c>
      <c r="B77" t="s">
        <v>20</v>
      </c>
      <c r="C77" t="str">
        <f t="shared" si="2"/>
        <v>30-Apr-21</v>
      </c>
      <c r="D77" t="s">
        <v>21</v>
      </c>
      <c r="E77" t="s">
        <v>22</v>
      </c>
      <c r="F77" t="str">
        <f>"BYVS6J1"</f>
        <v>BYVS6J1</v>
      </c>
      <c r="G77" t="s">
        <v>104</v>
      </c>
      <c r="I77" t="s">
        <v>97</v>
      </c>
      <c r="J77">
        <v>0.128752326</v>
      </c>
      <c r="K77">
        <v>33000</v>
      </c>
      <c r="L77">
        <v>2107801.81</v>
      </c>
      <c r="M77">
        <v>271049.64</v>
      </c>
      <c r="N77">
        <v>47.6</v>
      </c>
      <c r="O77">
        <v>1570800</v>
      </c>
      <c r="P77">
        <v>202244.15</v>
      </c>
      <c r="Q77">
        <v>0</v>
      </c>
      <c r="R77">
        <v>0</v>
      </c>
      <c r="S77">
        <v>0.211</v>
      </c>
      <c r="T77" t="s">
        <v>25</v>
      </c>
    </row>
    <row r="78" spans="1:20" ht="15">
      <c r="A78" t="s">
        <v>19</v>
      </c>
      <c r="B78" t="s">
        <v>20</v>
      </c>
      <c r="C78" t="str">
        <f t="shared" si="2"/>
        <v>30-Apr-21</v>
      </c>
      <c r="D78" t="s">
        <v>21</v>
      </c>
      <c r="E78" t="s">
        <v>22</v>
      </c>
      <c r="F78" t="str">
        <f>"6097017"</f>
        <v>6097017</v>
      </c>
      <c r="G78" t="s">
        <v>105</v>
      </c>
      <c r="I78" t="s">
        <v>97</v>
      </c>
      <c r="J78">
        <v>0.128752326</v>
      </c>
      <c r="K78">
        <v>77500</v>
      </c>
      <c r="L78">
        <v>5899166.51</v>
      </c>
      <c r="M78">
        <v>757290.47</v>
      </c>
      <c r="N78">
        <v>76.65</v>
      </c>
      <c r="O78">
        <v>5940375</v>
      </c>
      <c r="P78">
        <v>764837.1</v>
      </c>
      <c r="Q78">
        <v>0</v>
      </c>
      <c r="R78">
        <v>0</v>
      </c>
      <c r="S78">
        <v>0.797</v>
      </c>
      <c r="T78" t="s">
        <v>25</v>
      </c>
    </row>
    <row r="79" spans="1:20" ht="15">
      <c r="A79" t="s">
        <v>19</v>
      </c>
      <c r="B79" t="s">
        <v>20</v>
      </c>
      <c r="C79" t="str">
        <f t="shared" si="2"/>
        <v>30-Apr-21</v>
      </c>
      <c r="D79" t="s">
        <v>21</v>
      </c>
      <c r="E79" t="s">
        <v>22</v>
      </c>
      <c r="F79" t="str">
        <f>"BHNCRK0"</f>
        <v>BHNCRK0</v>
      </c>
      <c r="G79" t="s">
        <v>106</v>
      </c>
      <c r="I79" t="s">
        <v>97</v>
      </c>
      <c r="J79">
        <v>0.128752326</v>
      </c>
      <c r="K79">
        <v>88700</v>
      </c>
      <c r="L79">
        <v>2112210.31</v>
      </c>
      <c r="M79">
        <v>272460.7</v>
      </c>
      <c r="N79">
        <v>26.55</v>
      </c>
      <c r="O79">
        <v>2354985</v>
      </c>
      <c r="P79">
        <v>303209.8</v>
      </c>
      <c r="Q79">
        <v>0</v>
      </c>
      <c r="R79">
        <v>0</v>
      </c>
      <c r="S79">
        <v>0.316</v>
      </c>
      <c r="T79" t="s">
        <v>25</v>
      </c>
    </row>
    <row r="80" spans="1:20" ht="15">
      <c r="A80" t="s">
        <v>19</v>
      </c>
      <c r="B80" t="s">
        <v>20</v>
      </c>
      <c r="C80" t="str">
        <f t="shared" si="2"/>
        <v>30-Apr-21</v>
      </c>
      <c r="D80" t="s">
        <v>21</v>
      </c>
      <c r="E80" t="s">
        <v>22</v>
      </c>
      <c r="F80" t="str">
        <f>"6465874"</f>
        <v>6465874</v>
      </c>
      <c r="G80" t="s">
        <v>107</v>
      </c>
      <c r="I80" t="s">
        <v>97</v>
      </c>
      <c r="J80">
        <v>0.128752326</v>
      </c>
      <c r="K80">
        <v>103000</v>
      </c>
      <c r="L80">
        <v>3962254.92</v>
      </c>
      <c r="M80">
        <v>508161.66</v>
      </c>
      <c r="N80">
        <v>68.4</v>
      </c>
      <c r="O80">
        <v>7045200</v>
      </c>
      <c r="P80">
        <v>907085.88</v>
      </c>
      <c r="Q80">
        <v>0</v>
      </c>
      <c r="R80">
        <v>0</v>
      </c>
      <c r="S80">
        <v>0.945</v>
      </c>
      <c r="T80" t="s">
        <v>25</v>
      </c>
    </row>
    <row r="81" spans="1:20" ht="15">
      <c r="A81" t="s">
        <v>19</v>
      </c>
      <c r="B81" t="s">
        <v>20</v>
      </c>
      <c r="C81" t="str">
        <f t="shared" si="2"/>
        <v>30-Apr-21</v>
      </c>
      <c r="D81" t="s">
        <v>21</v>
      </c>
      <c r="E81" t="s">
        <v>22</v>
      </c>
      <c r="F81" t="str">
        <f>"BJ3WDZ1"</f>
        <v>BJ3WDZ1</v>
      </c>
      <c r="G81" t="s">
        <v>108</v>
      </c>
      <c r="I81" t="s">
        <v>97</v>
      </c>
      <c r="J81">
        <v>0.128752326</v>
      </c>
      <c r="K81">
        <v>125563</v>
      </c>
      <c r="L81">
        <v>850479.12</v>
      </c>
      <c r="M81">
        <v>109319.81</v>
      </c>
      <c r="N81">
        <v>7.78</v>
      </c>
      <c r="O81">
        <v>976880.14</v>
      </c>
      <c r="P81">
        <v>125775.59</v>
      </c>
      <c r="Q81">
        <v>0</v>
      </c>
      <c r="R81">
        <v>0</v>
      </c>
      <c r="S81">
        <v>0.131</v>
      </c>
      <c r="T81" t="s">
        <v>25</v>
      </c>
    </row>
    <row r="82" spans="1:20" ht="15">
      <c r="A82" t="s">
        <v>19</v>
      </c>
      <c r="B82" t="s">
        <v>20</v>
      </c>
      <c r="C82" t="str">
        <f t="shared" si="2"/>
        <v>30-Apr-21</v>
      </c>
      <c r="D82" t="s">
        <v>21</v>
      </c>
      <c r="E82" t="s">
        <v>22</v>
      </c>
      <c r="F82" t="str">
        <f>"B4TXDZ3"</f>
        <v>B4TXDZ3</v>
      </c>
      <c r="G82" t="s">
        <v>109</v>
      </c>
      <c r="I82" t="s">
        <v>97</v>
      </c>
      <c r="J82">
        <v>0.128752326</v>
      </c>
      <c r="K82">
        <v>177000</v>
      </c>
      <c r="L82">
        <v>1805241.11</v>
      </c>
      <c r="M82">
        <v>231695.85</v>
      </c>
      <c r="N82">
        <v>11.28</v>
      </c>
      <c r="O82">
        <v>1996560</v>
      </c>
      <c r="P82">
        <v>257061.74</v>
      </c>
      <c r="Q82">
        <v>0</v>
      </c>
      <c r="R82">
        <v>0</v>
      </c>
      <c r="S82">
        <v>0.268</v>
      </c>
      <c r="T82" t="s">
        <v>25</v>
      </c>
    </row>
    <row r="83" spans="1:20" ht="15">
      <c r="A83" t="s">
        <v>19</v>
      </c>
      <c r="B83" t="s">
        <v>20</v>
      </c>
      <c r="C83" t="str">
        <f t="shared" si="2"/>
        <v>30-Apr-21</v>
      </c>
      <c r="D83" t="s">
        <v>21</v>
      </c>
      <c r="E83" t="s">
        <v>22</v>
      </c>
      <c r="F83" t="str">
        <f>"6030506"</f>
        <v>6030506</v>
      </c>
      <c r="G83" t="s">
        <v>110</v>
      </c>
      <c r="I83" t="s">
        <v>97</v>
      </c>
      <c r="J83">
        <v>0.128752326</v>
      </c>
      <c r="K83">
        <v>95000</v>
      </c>
      <c r="L83">
        <v>1785700.93</v>
      </c>
      <c r="M83">
        <v>229625.71</v>
      </c>
      <c r="N83">
        <v>21.2</v>
      </c>
      <c r="O83">
        <v>2014000</v>
      </c>
      <c r="P83">
        <v>259307.18</v>
      </c>
      <c r="Q83">
        <v>0</v>
      </c>
      <c r="R83">
        <v>0</v>
      </c>
      <c r="S83">
        <v>0.27</v>
      </c>
      <c r="T83" t="s">
        <v>25</v>
      </c>
    </row>
    <row r="84" spans="1:20" ht="15">
      <c r="A84" t="s">
        <v>19</v>
      </c>
      <c r="B84" t="s">
        <v>20</v>
      </c>
      <c r="C84" t="str">
        <f t="shared" si="2"/>
        <v>30-Apr-21</v>
      </c>
      <c r="D84" t="s">
        <v>21</v>
      </c>
      <c r="E84" t="s">
        <v>22</v>
      </c>
      <c r="F84" t="str">
        <f>"6408374"</f>
        <v>6408374</v>
      </c>
      <c r="G84" t="s">
        <v>111</v>
      </c>
      <c r="I84" t="s">
        <v>97</v>
      </c>
      <c r="J84">
        <v>0.128752326</v>
      </c>
      <c r="K84">
        <v>36800</v>
      </c>
      <c r="L84">
        <v>5775893.34</v>
      </c>
      <c r="M84">
        <v>741311.19</v>
      </c>
      <c r="N84">
        <v>152.5</v>
      </c>
      <c r="O84">
        <v>5612000</v>
      </c>
      <c r="P84">
        <v>722558.05</v>
      </c>
      <c r="Q84">
        <v>0</v>
      </c>
      <c r="R84">
        <v>0</v>
      </c>
      <c r="S84">
        <v>0.753</v>
      </c>
      <c r="T84" t="s">
        <v>25</v>
      </c>
    </row>
    <row r="85" spans="1:20" ht="15">
      <c r="A85" t="s">
        <v>19</v>
      </c>
      <c r="B85" t="s">
        <v>20</v>
      </c>
      <c r="C85" t="str">
        <f t="shared" si="2"/>
        <v>30-Apr-21</v>
      </c>
      <c r="D85" t="s">
        <v>21</v>
      </c>
      <c r="E85" t="s">
        <v>22</v>
      </c>
      <c r="F85" t="str">
        <f>"6420538"</f>
        <v>6420538</v>
      </c>
      <c r="G85" t="s">
        <v>112</v>
      </c>
      <c r="I85" t="s">
        <v>97</v>
      </c>
      <c r="J85">
        <v>0.128752326</v>
      </c>
      <c r="K85">
        <v>69318</v>
      </c>
      <c r="L85">
        <v>2303767.69</v>
      </c>
      <c r="M85">
        <v>295880.58</v>
      </c>
      <c r="N85">
        <v>34.55</v>
      </c>
      <c r="O85">
        <v>2394936.9</v>
      </c>
      <c r="P85">
        <v>308353.7</v>
      </c>
      <c r="Q85">
        <v>0</v>
      </c>
      <c r="R85">
        <v>0</v>
      </c>
      <c r="S85">
        <v>0.321</v>
      </c>
      <c r="T85" t="s">
        <v>25</v>
      </c>
    </row>
    <row r="86" spans="1:20" ht="15">
      <c r="A86" t="s">
        <v>19</v>
      </c>
      <c r="B86" t="s">
        <v>20</v>
      </c>
      <c r="C86" t="str">
        <f t="shared" si="2"/>
        <v>30-Apr-21</v>
      </c>
      <c r="D86" t="s">
        <v>21</v>
      </c>
      <c r="E86" t="s">
        <v>22</v>
      </c>
      <c r="F86" t="str">
        <f>"6436557"</f>
        <v>6436557</v>
      </c>
      <c r="G86" t="s">
        <v>113</v>
      </c>
      <c r="I86" t="s">
        <v>97</v>
      </c>
      <c r="J86">
        <v>0.128752326</v>
      </c>
      <c r="K86">
        <v>511929</v>
      </c>
      <c r="L86">
        <v>5854115.25</v>
      </c>
      <c r="M86">
        <v>751213.5</v>
      </c>
      <c r="N86">
        <v>12.46</v>
      </c>
      <c r="O86">
        <v>6378635.34</v>
      </c>
      <c r="P86">
        <v>821264.13</v>
      </c>
      <c r="Q86">
        <v>0</v>
      </c>
      <c r="R86">
        <v>0</v>
      </c>
      <c r="S86">
        <v>0.855</v>
      </c>
      <c r="T86" t="s">
        <v>25</v>
      </c>
    </row>
    <row r="87" spans="1:20" ht="15">
      <c r="A87" t="s">
        <v>19</v>
      </c>
      <c r="B87" t="s">
        <v>20</v>
      </c>
      <c r="C87" t="str">
        <f t="shared" si="2"/>
        <v>30-Apr-21</v>
      </c>
      <c r="D87" t="s">
        <v>21</v>
      </c>
      <c r="E87" t="s">
        <v>22</v>
      </c>
      <c r="F87" t="str">
        <f>"6267359"</f>
        <v>6267359</v>
      </c>
      <c r="G87" t="s">
        <v>114</v>
      </c>
      <c r="I87" t="s">
        <v>97</v>
      </c>
      <c r="J87">
        <v>0.128752326</v>
      </c>
      <c r="K87">
        <v>57023</v>
      </c>
      <c r="L87">
        <v>11918851.62</v>
      </c>
      <c r="M87">
        <v>1530317.94</v>
      </c>
      <c r="N87">
        <v>470</v>
      </c>
      <c r="O87">
        <v>26800810</v>
      </c>
      <c r="P87">
        <v>3450666.62</v>
      </c>
      <c r="Q87">
        <v>0</v>
      </c>
      <c r="R87">
        <v>0</v>
      </c>
      <c r="S87">
        <v>3.594</v>
      </c>
      <c r="T87" t="s">
        <v>25</v>
      </c>
    </row>
    <row r="88" spans="1:20" ht="15">
      <c r="A88" t="s">
        <v>19</v>
      </c>
      <c r="B88" t="s">
        <v>20</v>
      </c>
      <c r="C88" t="str">
        <f t="shared" si="2"/>
        <v>30-Apr-21</v>
      </c>
      <c r="D88" t="s">
        <v>21</v>
      </c>
      <c r="E88" t="s">
        <v>22</v>
      </c>
      <c r="F88" t="str">
        <f>"B0PB4M7"</f>
        <v>B0PB4M7</v>
      </c>
      <c r="G88" t="s">
        <v>115</v>
      </c>
      <c r="I88" t="s">
        <v>97</v>
      </c>
      <c r="J88">
        <v>0.128752326</v>
      </c>
      <c r="K88">
        <v>96540</v>
      </c>
      <c r="L88">
        <v>5596909.26</v>
      </c>
      <c r="M88">
        <v>717990.48</v>
      </c>
      <c r="N88">
        <v>73.45</v>
      </c>
      <c r="O88">
        <v>7090863</v>
      </c>
      <c r="P88">
        <v>912965.1</v>
      </c>
      <c r="Q88">
        <v>0</v>
      </c>
      <c r="R88">
        <v>0</v>
      </c>
      <c r="S88">
        <v>0.951</v>
      </c>
      <c r="T88" t="s">
        <v>25</v>
      </c>
    </row>
    <row r="89" spans="1:20" ht="15">
      <c r="A89" t="s">
        <v>19</v>
      </c>
      <c r="B89" t="s">
        <v>20</v>
      </c>
      <c r="C89" t="str">
        <f t="shared" si="2"/>
        <v>30-Apr-21</v>
      </c>
      <c r="D89" t="s">
        <v>21</v>
      </c>
      <c r="E89" t="s">
        <v>22</v>
      </c>
      <c r="F89" t="str">
        <f>"6290054"</f>
        <v>6290054</v>
      </c>
      <c r="G89" t="s">
        <v>116</v>
      </c>
      <c r="I89" t="s">
        <v>97</v>
      </c>
      <c r="J89">
        <v>0.128752326</v>
      </c>
      <c r="K89">
        <v>72184</v>
      </c>
      <c r="L89">
        <v>2746410.29</v>
      </c>
      <c r="M89">
        <v>352578.45</v>
      </c>
      <c r="N89">
        <v>43.3</v>
      </c>
      <c r="O89">
        <v>3125567.2</v>
      </c>
      <c r="P89">
        <v>402424.05</v>
      </c>
      <c r="Q89">
        <v>0</v>
      </c>
      <c r="R89">
        <v>0</v>
      </c>
      <c r="S89">
        <v>0.419</v>
      </c>
      <c r="T89" t="s">
        <v>25</v>
      </c>
    </row>
    <row r="90" spans="1:20" ht="15">
      <c r="A90" t="s">
        <v>19</v>
      </c>
      <c r="B90" t="s">
        <v>20</v>
      </c>
      <c r="C90" t="str">
        <f t="shared" si="2"/>
        <v>30-Apr-21</v>
      </c>
      <c r="D90" t="s">
        <v>21</v>
      </c>
      <c r="E90" t="s">
        <v>22</v>
      </c>
      <c r="F90" t="str">
        <f>"BM94GQ4"</f>
        <v>BM94GQ4</v>
      </c>
      <c r="G90" t="s">
        <v>117</v>
      </c>
      <c r="I90" t="s">
        <v>97</v>
      </c>
      <c r="J90">
        <v>0.128752326</v>
      </c>
      <c r="K90">
        <v>72212</v>
      </c>
      <c r="L90">
        <v>2700148.59</v>
      </c>
      <c r="M90">
        <v>346814.36</v>
      </c>
      <c r="N90">
        <v>41.1</v>
      </c>
      <c r="O90">
        <v>2967913.2</v>
      </c>
      <c r="P90">
        <v>382125.73</v>
      </c>
      <c r="Q90">
        <v>0</v>
      </c>
      <c r="R90">
        <v>0</v>
      </c>
      <c r="S90">
        <v>0.398</v>
      </c>
      <c r="T90" t="s">
        <v>25</v>
      </c>
    </row>
    <row r="91" spans="1:20" ht="15">
      <c r="A91" t="s">
        <v>19</v>
      </c>
      <c r="B91" t="s">
        <v>20</v>
      </c>
      <c r="C91" t="str">
        <f t="shared" si="2"/>
        <v>30-Apr-21</v>
      </c>
      <c r="D91" t="s">
        <v>21</v>
      </c>
      <c r="E91" t="s">
        <v>22</v>
      </c>
      <c r="F91" t="str">
        <f>"6574071"</f>
        <v>6574071</v>
      </c>
      <c r="G91" t="s">
        <v>118</v>
      </c>
      <c r="I91" t="s">
        <v>97</v>
      </c>
      <c r="J91">
        <v>0.128752326</v>
      </c>
      <c r="K91">
        <v>169265</v>
      </c>
      <c r="L91">
        <v>659452.4</v>
      </c>
      <c r="M91">
        <v>84748.77</v>
      </c>
      <c r="N91">
        <v>4.5</v>
      </c>
      <c r="O91">
        <v>761692.5</v>
      </c>
      <c r="P91">
        <v>98069.68</v>
      </c>
      <c r="Q91">
        <v>0</v>
      </c>
      <c r="R91">
        <v>0</v>
      </c>
      <c r="S91">
        <v>0.102</v>
      </c>
      <c r="T91" t="s">
        <v>25</v>
      </c>
    </row>
    <row r="92" spans="1:20" ht="15">
      <c r="A92" t="s">
        <v>19</v>
      </c>
      <c r="B92" t="s">
        <v>20</v>
      </c>
      <c r="C92" t="str">
        <f t="shared" si="2"/>
        <v>30-Apr-21</v>
      </c>
      <c r="D92" t="s">
        <v>21</v>
      </c>
      <c r="E92" t="s">
        <v>22</v>
      </c>
      <c r="F92" t="str">
        <f>"6435327"</f>
        <v>6435327</v>
      </c>
      <c r="G92" t="s">
        <v>119</v>
      </c>
      <c r="I92" t="s">
        <v>97</v>
      </c>
      <c r="J92">
        <v>0.128752326</v>
      </c>
      <c r="K92">
        <v>65500</v>
      </c>
      <c r="L92">
        <v>4195880.5</v>
      </c>
      <c r="M92">
        <v>539486.26</v>
      </c>
      <c r="N92">
        <v>47.75</v>
      </c>
      <c r="O92">
        <v>3127625</v>
      </c>
      <c r="P92">
        <v>402688.99</v>
      </c>
      <c r="Q92">
        <v>0</v>
      </c>
      <c r="R92">
        <v>0</v>
      </c>
      <c r="S92">
        <v>0.419</v>
      </c>
      <c r="T92" t="s">
        <v>25</v>
      </c>
    </row>
    <row r="93" spans="1:20" ht="15">
      <c r="A93" t="s">
        <v>19</v>
      </c>
      <c r="B93" t="s">
        <v>20</v>
      </c>
      <c r="C93" t="str">
        <f t="shared" si="2"/>
        <v>30-Apr-21</v>
      </c>
      <c r="D93" t="s">
        <v>21</v>
      </c>
      <c r="E93" t="s">
        <v>22</v>
      </c>
      <c r="F93" t="str">
        <f>"B2NR3Y6"</f>
        <v>B2NR3Y6</v>
      </c>
      <c r="G93" t="s">
        <v>120</v>
      </c>
      <c r="I93" t="s">
        <v>97</v>
      </c>
      <c r="J93">
        <v>0.128752326</v>
      </c>
      <c r="K93">
        <v>108000</v>
      </c>
      <c r="L93">
        <v>995720.85</v>
      </c>
      <c r="M93">
        <v>128033.86</v>
      </c>
      <c r="N93">
        <v>10.08</v>
      </c>
      <c r="O93">
        <v>1088640</v>
      </c>
      <c r="P93">
        <v>140164.93</v>
      </c>
      <c r="Q93">
        <v>0</v>
      </c>
      <c r="R93">
        <v>0</v>
      </c>
      <c r="S93">
        <v>0.146</v>
      </c>
      <c r="T93" t="s">
        <v>25</v>
      </c>
    </row>
    <row r="94" spans="1:20" ht="15">
      <c r="A94" t="s">
        <v>19</v>
      </c>
      <c r="B94" t="s">
        <v>20</v>
      </c>
      <c r="C94" t="str">
        <f t="shared" si="2"/>
        <v>30-Apr-21</v>
      </c>
      <c r="D94" t="s">
        <v>21</v>
      </c>
      <c r="E94" t="s">
        <v>22</v>
      </c>
      <c r="F94" t="str">
        <f>"B5B23W2"</f>
        <v>B5B23W2</v>
      </c>
      <c r="G94" t="s">
        <v>121</v>
      </c>
      <c r="I94" t="s">
        <v>97</v>
      </c>
      <c r="J94">
        <v>0.128752326</v>
      </c>
      <c r="K94">
        <v>114400</v>
      </c>
      <c r="L94">
        <v>3737718.05</v>
      </c>
      <c r="M94">
        <v>479880.8</v>
      </c>
      <c r="N94">
        <v>36.9</v>
      </c>
      <c r="O94">
        <v>4221360</v>
      </c>
      <c r="P94">
        <v>543509.92</v>
      </c>
      <c r="Q94">
        <v>0</v>
      </c>
      <c r="R94">
        <v>0</v>
      </c>
      <c r="S94">
        <v>0.566</v>
      </c>
      <c r="T94" t="s">
        <v>25</v>
      </c>
    </row>
    <row r="95" spans="1:20" ht="15">
      <c r="A95" t="s">
        <v>19</v>
      </c>
      <c r="B95" t="s">
        <v>20</v>
      </c>
      <c r="C95" t="str">
        <f t="shared" si="2"/>
        <v>30-Apr-21</v>
      </c>
      <c r="D95" t="s">
        <v>21</v>
      </c>
      <c r="E95" t="s">
        <v>22</v>
      </c>
      <c r="F95" t="str">
        <f>"6810429"</f>
        <v>6810429</v>
      </c>
      <c r="G95" t="s">
        <v>122</v>
      </c>
      <c r="I95" t="s">
        <v>97</v>
      </c>
      <c r="J95">
        <v>0.128752326</v>
      </c>
      <c r="K95">
        <v>153213</v>
      </c>
      <c r="L95">
        <v>1920270.16</v>
      </c>
      <c r="M95">
        <v>246686.12</v>
      </c>
      <c r="N95">
        <v>11.54</v>
      </c>
      <c r="O95">
        <v>1768078.02</v>
      </c>
      <c r="P95">
        <v>227644.16</v>
      </c>
      <c r="Q95">
        <v>0</v>
      </c>
      <c r="R95">
        <v>0</v>
      </c>
      <c r="S95">
        <v>0.237</v>
      </c>
      <c r="T95" t="s">
        <v>25</v>
      </c>
    </row>
    <row r="96" spans="1:20" ht="15">
      <c r="A96" t="s">
        <v>19</v>
      </c>
      <c r="B96" t="s">
        <v>20</v>
      </c>
      <c r="C96" t="str">
        <f t="shared" si="2"/>
        <v>30-Apr-21</v>
      </c>
      <c r="D96" t="s">
        <v>21</v>
      </c>
      <c r="E96" t="s">
        <v>22</v>
      </c>
      <c r="F96" t="str">
        <f>"6859927"</f>
        <v>6859927</v>
      </c>
      <c r="G96" t="s">
        <v>123</v>
      </c>
      <c r="I96" t="s">
        <v>97</v>
      </c>
      <c r="J96">
        <v>0.128752326</v>
      </c>
      <c r="K96">
        <v>61500</v>
      </c>
      <c r="L96">
        <v>6805927.61</v>
      </c>
      <c r="M96">
        <v>873235.46</v>
      </c>
      <c r="N96">
        <v>117.3</v>
      </c>
      <c r="O96">
        <v>7213950</v>
      </c>
      <c r="P96">
        <v>928812.84</v>
      </c>
      <c r="Q96">
        <v>0</v>
      </c>
      <c r="R96">
        <v>0</v>
      </c>
      <c r="S96">
        <v>0.967</v>
      </c>
      <c r="T96" t="s">
        <v>25</v>
      </c>
    </row>
    <row r="97" spans="1:20" ht="15">
      <c r="A97" t="s">
        <v>19</v>
      </c>
      <c r="B97" t="s">
        <v>20</v>
      </c>
      <c r="C97" t="str">
        <f t="shared" si="2"/>
        <v>30-Apr-21</v>
      </c>
      <c r="D97" t="s">
        <v>21</v>
      </c>
      <c r="E97" t="s">
        <v>22</v>
      </c>
      <c r="F97" t="str">
        <f>"6867748"</f>
        <v>6867748</v>
      </c>
      <c r="G97" t="s">
        <v>124</v>
      </c>
      <c r="I97" t="s">
        <v>97</v>
      </c>
      <c r="J97">
        <v>0.128752326</v>
      </c>
      <c r="K97">
        <v>26000</v>
      </c>
      <c r="L97">
        <v>2245879.62</v>
      </c>
      <c r="M97">
        <v>288319.47</v>
      </c>
      <c r="N97">
        <v>62.85</v>
      </c>
      <c r="O97">
        <v>1634100</v>
      </c>
      <c r="P97">
        <v>210394.18</v>
      </c>
      <c r="Q97">
        <v>26000</v>
      </c>
      <c r="R97">
        <v>3347.56</v>
      </c>
      <c r="S97">
        <v>0.223</v>
      </c>
      <c r="T97" t="s">
        <v>25</v>
      </c>
    </row>
    <row r="98" spans="1:20" ht="15">
      <c r="A98" t="s">
        <v>19</v>
      </c>
      <c r="B98" t="s">
        <v>20</v>
      </c>
      <c r="C98" t="str">
        <f aca="true" t="shared" si="3" ref="C98:C129">"30-Apr-21"</f>
        <v>30-Apr-21</v>
      </c>
      <c r="D98" t="s">
        <v>21</v>
      </c>
      <c r="E98" t="s">
        <v>22</v>
      </c>
      <c r="F98" t="str">
        <f>"B67C2G0"</f>
        <v>B67C2G0</v>
      </c>
      <c r="G98" t="s">
        <v>125</v>
      </c>
      <c r="I98" t="s">
        <v>97</v>
      </c>
      <c r="J98">
        <v>0.128752326</v>
      </c>
      <c r="K98">
        <v>53400</v>
      </c>
      <c r="L98">
        <v>1281453.45</v>
      </c>
      <c r="M98">
        <v>164807.42</v>
      </c>
      <c r="N98">
        <v>23.2</v>
      </c>
      <c r="O98">
        <v>1238880</v>
      </c>
      <c r="P98">
        <v>159508.68</v>
      </c>
      <c r="Q98">
        <v>32574</v>
      </c>
      <c r="R98">
        <v>4193.98</v>
      </c>
      <c r="S98">
        <v>0.171</v>
      </c>
      <c r="T98" t="s">
        <v>25</v>
      </c>
    </row>
    <row r="99" spans="1:20" ht="15">
      <c r="A99" t="s">
        <v>19</v>
      </c>
      <c r="B99" t="s">
        <v>20</v>
      </c>
      <c r="C99" t="str">
        <f t="shared" si="3"/>
        <v>30-Apr-21</v>
      </c>
      <c r="D99" t="s">
        <v>21</v>
      </c>
      <c r="E99" t="s">
        <v>22</v>
      </c>
      <c r="F99" t="str">
        <f>"B0190C7"</f>
        <v>B0190C7</v>
      </c>
      <c r="G99" t="s">
        <v>126</v>
      </c>
      <c r="I99" t="s">
        <v>97</v>
      </c>
      <c r="J99">
        <v>0.128752326</v>
      </c>
      <c r="K99">
        <v>65500</v>
      </c>
      <c r="L99">
        <v>2348253.49</v>
      </c>
      <c r="M99">
        <v>301342.41</v>
      </c>
      <c r="N99">
        <v>141.6</v>
      </c>
      <c r="O99">
        <v>9274800</v>
      </c>
      <c r="P99">
        <v>1194152.07</v>
      </c>
      <c r="Q99">
        <v>0</v>
      </c>
      <c r="R99">
        <v>0</v>
      </c>
      <c r="S99">
        <v>1.244</v>
      </c>
      <c r="T99" t="s">
        <v>25</v>
      </c>
    </row>
    <row r="100" spans="1:20" ht="15">
      <c r="A100" t="s">
        <v>19</v>
      </c>
      <c r="B100" t="s">
        <v>20</v>
      </c>
      <c r="C100" t="str">
        <f t="shared" si="3"/>
        <v>30-Apr-21</v>
      </c>
      <c r="D100" t="s">
        <v>21</v>
      </c>
      <c r="E100" t="s">
        <v>22</v>
      </c>
      <c r="F100" t="str">
        <f>"BLLHKZ1"</f>
        <v>BLLHKZ1</v>
      </c>
      <c r="G100" t="s">
        <v>127</v>
      </c>
      <c r="I100" t="s">
        <v>97</v>
      </c>
      <c r="J100">
        <v>0.128752326</v>
      </c>
      <c r="K100">
        <v>449265</v>
      </c>
      <c r="L100">
        <v>2753581.66</v>
      </c>
      <c r="M100">
        <v>353154.93</v>
      </c>
      <c r="N100">
        <v>6.79</v>
      </c>
      <c r="O100">
        <v>3050509.35</v>
      </c>
      <c r="P100">
        <v>392760.17</v>
      </c>
      <c r="Q100">
        <v>0</v>
      </c>
      <c r="R100">
        <v>0</v>
      </c>
      <c r="S100">
        <v>0.409</v>
      </c>
      <c r="T100" t="s">
        <v>25</v>
      </c>
    </row>
    <row r="101" spans="1:20" ht="15">
      <c r="A101" t="s">
        <v>19</v>
      </c>
      <c r="B101" t="s">
        <v>20</v>
      </c>
      <c r="C101" t="str">
        <f t="shared" si="3"/>
        <v>30-Apr-21</v>
      </c>
      <c r="D101" t="s">
        <v>21</v>
      </c>
      <c r="E101" t="s">
        <v>22</v>
      </c>
      <c r="F101" t="str">
        <f>"BF0GWS4"</f>
        <v>BF0GWS4</v>
      </c>
      <c r="G101" t="s">
        <v>128</v>
      </c>
      <c r="I101" t="s">
        <v>97</v>
      </c>
      <c r="J101">
        <v>0.128752326</v>
      </c>
      <c r="K101">
        <v>79000</v>
      </c>
      <c r="L101">
        <v>2664356.79</v>
      </c>
      <c r="M101">
        <v>341867.05</v>
      </c>
      <c r="N101">
        <v>44.7</v>
      </c>
      <c r="O101">
        <v>3531300</v>
      </c>
      <c r="P101">
        <v>454663.09</v>
      </c>
      <c r="Q101">
        <v>0</v>
      </c>
      <c r="R101">
        <v>0</v>
      </c>
      <c r="S101">
        <v>0.474</v>
      </c>
      <c r="T101" t="s">
        <v>25</v>
      </c>
    </row>
    <row r="102" spans="1:20" ht="15">
      <c r="A102" t="s">
        <v>19</v>
      </c>
      <c r="B102" t="s">
        <v>20</v>
      </c>
      <c r="C102" t="str">
        <f t="shared" si="3"/>
        <v>30-Apr-21</v>
      </c>
      <c r="D102" t="s">
        <v>21</v>
      </c>
      <c r="E102" t="s">
        <v>22</v>
      </c>
      <c r="F102" t="str">
        <f>"B4JSTL6"</f>
        <v>B4JSTL6</v>
      </c>
      <c r="G102" t="s">
        <v>129</v>
      </c>
      <c r="I102" t="s">
        <v>97</v>
      </c>
      <c r="J102">
        <v>0.128752326</v>
      </c>
      <c r="K102">
        <v>79600</v>
      </c>
      <c r="L102">
        <v>1285678.91</v>
      </c>
      <c r="M102">
        <v>165316.93</v>
      </c>
      <c r="N102">
        <v>14.94</v>
      </c>
      <c r="O102">
        <v>1189224</v>
      </c>
      <c r="P102">
        <v>153115.36</v>
      </c>
      <c r="Q102">
        <v>0</v>
      </c>
      <c r="R102">
        <v>0</v>
      </c>
      <c r="S102">
        <v>0.159</v>
      </c>
      <c r="T102" t="s">
        <v>25</v>
      </c>
    </row>
    <row r="103" spans="1:20" ht="15">
      <c r="A103" t="s">
        <v>19</v>
      </c>
      <c r="B103" t="s">
        <v>20</v>
      </c>
      <c r="C103" t="str">
        <f t="shared" si="3"/>
        <v>30-Apr-21</v>
      </c>
      <c r="D103" t="s">
        <v>21</v>
      </c>
      <c r="E103" t="s">
        <v>22</v>
      </c>
      <c r="F103" t="str">
        <f>"B05NXN7"</f>
        <v>B05NXN7</v>
      </c>
      <c r="G103" t="s">
        <v>130</v>
      </c>
      <c r="I103" t="s">
        <v>97</v>
      </c>
      <c r="J103">
        <v>0.128752326</v>
      </c>
      <c r="K103">
        <v>88000</v>
      </c>
      <c r="L103">
        <v>1525853.78</v>
      </c>
      <c r="M103">
        <v>196826.14</v>
      </c>
      <c r="N103">
        <v>27.55</v>
      </c>
      <c r="O103">
        <v>2424400</v>
      </c>
      <c r="P103">
        <v>312147.14</v>
      </c>
      <c r="Q103">
        <v>0</v>
      </c>
      <c r="R103">
        <v>0</v>
      </c>
      <c r="S103">
        <v>0.325</v>
      </c>
      <c r="T103" t="s">
        <v>25</v>
      </c>
    </row>
    <row r="104" spans="1:19" ht="15">
      <c r="A104" t="s">
        <v>19</v>
      </c>
      <c r="B104" t="s">
        <v>20</v>
      </c>
      <c r="C104" t="str">
        <f t="shared" si="3"/>
        <v>30-Apr-21</v>
      </c>
      <c r="D104" t="s">
        <v>21</v>
      </c>
      <c r="E104" t="s">
        <v>90</v>
      </c>
      <c r="F104" t="str">
        <f>"HSIK1"</f>
        <v>HSIK1</v>
      </c>
      <c r="G104" t="s">
        <v>131</v>
      </c>
      <c r="I104" t="s">
        <v>97</v>
      </c>
      <c r="J104">
        <v>0.128752326</v>
      </c>
      <c r="K104">
        <v>3</v>
      </c>
      <c r="L104">
        <v>4317850</v>
      </c>
      <c r="M104">
        <v>556416.8</v>
      </c>
      <c r="N104">
        <v>28530</v>
      </c>
      <c r="O104">
        <v>4279500</v>
      </c>
      <c r="P104">
        <v>550995.57</v>
      </c>
      <c r="Q104">
        <v>0</v>
      </c>
      <c r="R104">
        <v>0</v>
      </c>
      <c r="S104">
        <v>0</v>
      </c>
    </row>
    <row r="105" spans="1:20" ht="15">
      <c r="A105" t="s">
        <v>19</v>
      </c>
      <c r="B105" t="s">
        <v>20</v>
      </c>
      <c r="C105" t="str">
        <f t="shared" si="3"/>
        <v>30-Apr-21</v>
      </c>
      <c r="D105" t="s">
        <v>21</v>
      </c>
      <c r="E105" t="s">
        <v>92</v>
      </c>
      <c r="I105" t="s">
        <v>97</v>
      </c>
      <c r="J105">
        <v>0.128752326</v>
      </c>
      <c r="K105">
        <v>0</v>
      </c>
      <c r="L105">
        <v>3757868.99</v>
      </c>
      <c r="M105">
        <v>483954.04</v>
      </c>
      <c r="N105">
        <v>0</v>
      </c>
      <c r="O105">
        <v>3757868.99</v>
      </c>
      <c r="P105">
        <v>483834.37</v>
      </c>
      <c r="Q105">
        <v>0</v>
      </c>
      <c r="R105">
        <v>0</v>
      </c>
      <c r="S105">
        <v>0.504</v>
      </c>
      <c r="T105" t="s">
        <v>132</v>
      </c>
    </row>
    <row r="106" spans="1:20" ht="15">
      <c r="A106" t="s">
        <v>19</v>
      </c>
      <c r="B106" t="s">
        <v>20</v>
      </c>
      <c r="C106" t="str">
        <f t="shared" si="3"/>
        <v>30-Apr-21</v>
      </c>
      <c r="D106" t="s">
        <v>21</v>
      </c>
      <c r="E106" t="s">
        <v>22</v>
      </c>
      <c r="F106" t="str">
        <f>"BKX3XG2"</f>
        <v>BKX3XG2</v>
      </c>
      <c r="G106" t="s">
        <v>133</v>
      </c>
      <c r="I106" t="s">
        <v>134</v>
      </c>
      <c r="J106">
        <v>0.7175</v>
      </c>
      <c r="K106">
        <v>59141</v>
      </c>
      <c r="L106">
        <v>370902.18</v>
      </c>
      <c r="M106">
        <v>242562.02</v>
      </c>
      <c r="N106">
        <v>7.59</v>
      </c>
      <c r="O106">
        <v>448880.19</v>
      </c>
      <c r="P106">
        <v>322071.54</v>
      </c>
      <c r="Q106">
        <v>0</v>
      </c>
      <c r="R106">
        <v>0</v>
      </c>
      <c r="S106">
        <v>0.335</v>
      </c>
      <c r="T106" t="s">
        <v>25</v>
      </c>
    </row>
    <row r="107" spans="1:20" ht="15">
      <c r="A107" t="s">
        <v>19</v>
      </c>
      <c r="B107" t="s">
        <v>20</v>
      </c>
      <c r="C107" t="str">
        <f t="shared" si="3"/>
        <v>30-Apr-21</v>
      </c>
      <c r="D107" t="s">
        <v>21</v>
      </c>
      <c r="E107" t="s">
        <v>22</v>
      </c>
      <c r="F107" t="str">
        <f>"6340250"</f>
        <v>6340250</v>
      </c>
      <c r="G107" t="s">
        <v>135</v>
      </c>
      <c r="I107" t="s">
        <v>134</v>
      </c>
      <c r="J107">
        <v>0.7175</v>
      </c>
      <c r="K107">
        <v>26672</v>
      </c>
      <c r="L107">
        <v>363433.23</v>
      </c>
      <c r="M107">
        <v>247757.39</v>
      </c>
      <c r="N107">
        <v>35.95</v>
      </c>
      <c r="O107">
        <v>958858.4</v>
      </c>
      <c r="P107">
        <v>687980.9</v>
      </c>
      <c r="Q107">
        <v>0</v>
      </c>
      <c r="R107">
        <v>0</v>
      </c>
      <c r="S107">
        <v>0.717</v>
      </c>
      <c r="T107" t="s">
        <v>25</v>
      </c>
    </row>
    <row r="108" spans="1:20" ht="15">
      <c r="A108" t="s">
        <v>19</v>
      </c>
      <c r="B108" t="s">
        <v>20</v>
      </c>
      <c r="C108" t="str">
        <f t="shared" si="3"/>
        <v>30-Apr-21</v>
      </c>
      <c r="D108" t="s">
        <v>21</v>
      </c>
      <c r="E108" t="s">
        <v>22</v>
      </c>
      <c r="F108" t="str">
        <f>"B8W6K56"</f>
        <v>B8W6K56</v>
      </c>
      <c r="G108" t="s">
        <v>136</v>
      </c>
      <c r="I108" t="s">
        <v>134</v>
      </c>
      <c r="J108">
        <v>0.7175</v>
      </c>
      <c r="K108">
        <v>35000</v>
      </c>
      <c r="L108">
        <v>170113.14</v>
      </c>
      <c r="M108">
        <v>109005.43</v>
      </c>
      <c r="N108">
        <v>6.94</v>
      </c>
      <c r="O108">
        <v>242900</v>
      </c>
      <c r="P108">
        <v>174280.75</v>
      </c>
      <c r="Q108">
        <v>0</v>
      </c>
      <c r="R108">
        <v>0</v>
      </c>
      <c r="S108">
        <v>0.182</v>
      </c>
      <c r="T108" t="s">
        <v>25</v>
      </c>
    </row>
    <row r="109" spans="1:20" ht="15">
      <c r="A109" t="s">
        <v>19</v>
      </c>
      <c r="B109" t="s">
        <v>20</v>
      </c>
      <c r="C109" t="str">
        <f t="shared" si="3"/>
        <v>30-Apr-21</v>
      </c>
      <c r="D109" t="s">
        <v>21</v>
      </c>
      <c r="E109" t="s">
        <v>22</v>
      </c>
      <c r="F109" t="str">
        <f>"BWFD052"</f>
        <v>BWFD052</v>
      </c>
      <c r="G109" t="s">
        <v>137</v>
      </c>
      <c r="I109" t="s">
        <v>134</v>
      </c>
      <c r="J109">
        <v>0.7175</v>
      </c>
      <c r="K109">
        <v>60475</v>
      </c>
      <c r="L109">
        <v>176308.69</v>
      </c>
      <c r="M109">
        <v>118358.3</v>
      </c>
      <c r="N109">
        <v>5.33</v>
      </c>
      <c r="O109">
        <v>322331.75</v>
      </c>
      <c r="P109">
        <v>231273.03</v>
      </c>
      <c r="Q109">
        <v>0</v>
      </c>
      <c r="R109">
        <v>0</v>
      </c>
      <c r="S109">
        <v>0.241</v>
      </c>
      <c r="T109" t="s">
        <v>25</v>
      </c>
    </row>
    <row r="110" spans="1:20" ht="15">
      <c r="A110" t="s">
        <v>19</v>
      </c>
      <c r="B110" t="s">
        <v>20</v>
      </c>
      <c r="C110" t="str">
        <f t="shared" si="3"/>
        <v>30-Apr-21</v>
      </c>
      <c r="D110" t="s">
        <v>21</v>
      </c>
      <c r="E110" t="s">
        <v>22</v>
      </c>
      <c r="F110" t="str">
        <f>"6161525"</f>
        <v>6161525</v>
      </c>
      <c r="G110" t="s">
        <v>138</v>
      </c>
      <c r="I110" t="s">
        <v>134</v>
      </c>
      <c r="J110">
        <v>0.7175</v>
      </c>
      <c r="K110">
        <v>18448</v>
      </c>
      <c r="L110">
        <v>171001.25</v>
      </c>
      <c r="M110">
        <v>114393.9</v>
      </c>
      <c r="N110">
        <v>14.19</v>
      </c>
      <c r="O110">
        <v>261777.12</v>
      </c>
      <c r="P110">
        <v>187825.08</v>
      </c>
      <c r="Q110">
        <v>0</v>
      </c>
      <c r="R110">
        <v>0</v>
      </c>
      <c r="S110">
        <v>0.196</v>
      </c>
      <c r="T110" t="s">
        <v>25</v>
      </c>
    </row>
    <row r="111" spans="1:20" ht="15">
      <c r="A111" t="s">
        <v>19</v>
      </c>
      <c r="B111" t="s">
        <v>20</v>
      </c>
      <c r="C111" t="str">
        <f t="shared" si="3"/>
        <v>30-Apr-21</v>
      </c>
      <c r="D111" t="s">
        <v>21</v>
      </c>
      <c r="E111" t="s">
        <v>22</v>
      </c>
      <c r="F111" t="str">
        <f>"6881436"</f>
        <v>6881436</v>
      </c>
      <c r="G111" t="s">
        <v>139</v>
      </c>
      <c r="I111" t="s">
        <v>134</v>
      </c>
      <c r="J111">
        <v>0.7175</v>
      </c>
      <c r="K111">
        <v>88970</v>
      </c>
      <c r="L111">
        <v>319423.92</v>
      </c>
      <c r="M111">
        <v>213470.48</v>
      </c>
      <c r="N111">
        <v>4.4</v>
      </c>
      <c r="O111">
        <v>391468</v>
      </c>
      <c r="P111">
        <v>280878.29</v>
      </c>
      <c r="Q111">
        <v>0</v>
      </c>
      <c r="R111">
        <v>0</v>
      </c>
      <c r="S111">
        <v>0.293</v>
      </c>
      <c r="T111" t="s">
        <v>25</v>
      </c>
    </row>
    <row r="112" spans="1:20" ht="15">
      <c r="A112" t="s">
        <v>19</v>
      </c>
      <c r="B112" t="s">
        <v>20</v>
      </c>
      <c r="C112" t="str">
        <f t="shared" si="3"/>
        <v>30-Apr-21</v>
      </c>
      <c r="D112" t="s">
        <v>21</v>
      </c>
      <c r="E112" t="s">
        <v>22</v>
      </c>
      <c r="F112" t="str">
        <f>"6287250"</f>
        <v>6287250</v>
      </c>
      <c r="G112" t="s">
        <v>140</v>
      </c>
      <c r="I112" t="s">
        <v>134</v>
      </c>
      <c r="J112">
        <v>0.7175</v>
      </c>
      <c r="K112">
        <v>35179</v>
      </c>
      <c r="L112">
        <v>421500.13</v>
      </c>
      <c r="M112">
        <v>287123.72</v>
      </c>
      <c r="N112">
        <v>7.65</v>
      </c>
      <c r="O112">
        <v>269119.35</v>
      </c>
      <c r="P112">
        <v>193093.13</v>
      </c>
      <c r="Q112">
        <v>0</v>
      </c>
      <c r="R112">
        <v>0</v>
      </c>
      <c r="S112">
        <v>0.201</v>
      </c>
      <c r="T112" t="s">
        <v>25</v>
      </c>
    </row>
    <row r="113" spans="1:20" ht="15">
      <c r="A113" t="s">
        <v>19</v>
      </c>
      <c r="B113" t="s">
        <v>20</v>
      </c>
      <c r="C113" t="str">
        <f t="shared" si="3"/>
        <v>30-Apr-21</v>
      </c>
      <c r="D113" t="s">
        <v>21</v>
      </c>
      <c r="E113" t="s">
        <v>92</v>
      </c>
      <c r="I113" t="s">
        <v>134</v>
      </c>
      <c r="J113">
        <v>0.7175</v>
      </c>
      <c r="K113">
        <v>0</v>
      </c>
      <c r="L113">
        <v>10453.1</v>
      </c>
      <c r="M113">
        <v>7436.68</v>
      </c>
      <c r="N113">
        <v>0</v>
      </c>
      <c r="O113">
        <v>10453.1</v>
      </c>
      <c r="P113">
        <v>7500.1</v>
      </c>
      <c r="Q113">
        <v>0</v>
      </c>
      <c r="R113">
        <v>0</v>
      </c>
      <c r="S113">
        <v>0.008</v>
      </c>
      <c r="T113" t="s">
        <v>141</v>
      </c>
    </row>
    <row r="114" spans="1:20" ht="15">
      <c r="A114" t="s">
        <v>19</v>
      </c>
      <c r="B114" t="s">
        <v>20</v>
      </c>
      <c r="C114" t="str">
        <f t="shared" si="3"/>
        <v>30-Apr-21</v>
      </c>
      <c r="D114" t="s">
        <v>21</v>
      </c>
      <c r="E114" t="s">
        <v>22</v>
      </c>
      <c r="F114" t="str">
        <f>"6563875"</f>
        <v>6563875</v>
      </c>
      <c r="G114" t="s">
        <v>142</v>
      </c>
      <c r="I114" t="s">
        <v>143</v>
      </c>
      <c r="J114">
        <v>0.751653638</v>
      </c>
      <c r="K114">
        <v>159115</v>
      </c>
      <c r="L114">
        <v>413332.74</v>
      </c>
      <c r="M114">
        <v>298249.91</v>
      </c>
      <c r="N114">
        <v>3.11</v>
      </c>
      <c r="O114">
        <v>494847.65</v>
      </c>
      <c r="P114">
        <v>371954.04</v>
      </c>
      <c r="Q114">
        <v>0</v>
      </c>
      <c r="R114">
        <v>0</v>
      </c>
      <c r="S114">
        <v>0.387</v>
      </c>
      <c r="T114" t="s">
        <v>25</v>
      </c>
    </row>
    <row r="115" spans="1:20" ht="15">
      <c r="A115" t="s">
        <v>19</v>
      </c>
      <c r="B115" t="s">
        <v>20</v>
      </c>
      <c r="C115" t="str">
        <f t="shared" si="3"/>
        <v>30-Apr-21</v>
      </c>
      <c r="D115" t="s">
        <v>21</v>
      </c>
      <c r="E115" t="s">
        <v>22</v>
      </c>
      <c r="F115" t="str">
        <f>"6420129"</f>
        <v>6420129</v>
      </c>
      <c r="G115" t="s">
        <v>144</v>
      </c>
      <c r="I115" t="s">
        <v>143</v>
      </c>
      <c r="J115">
        <v>0.751653638</v>
      </c>
      <c r="K115">
        <v>212677</v>
      </c>
      <c r="L115">
        <v>434054.77</v>
      </c>
      <c r="M115">
        <v>313570.18</v>
      </c>
      <c r="N115">
        <v>2.15</v>
      </c>
      <c r="O115">
        <v>457255.55</v>
      </c>
      <c r="P115">
        <v>343697.8</v>
      </c>
      <c r="Q115">
        <v>0</v>
      </c>
      <c r="R115">
        <v>0</v>
      </c>
      <c r="S115">
        <v>0.358</v>
      </c>
      <c r="T115" t="s">
        <v>25</v>
      </c>
    </row>
    <row r="116" spans="1:20" ht="15">
      <c r="A116" t="s">
        <v>19</v>
      </c>
      <c r="B116" t="s">
        <v>20</v>
      </c>
      <c r="C116" t="str">
        <f t="shared" si="3"/>
        <v>30-Apr-21</v>
      </c>
      <c r="D116" t="s">
        <v>21</v>
      </c>
      <c r="E116" t="s">
        <v>22</v>
      </c>
      <c r="F116" t="str">
        <f>"6309303"</f>
        <v>6309303</v>
      </c>
      <c r="G116" t="s">
        <v>145</v>
      </c>
      <c r="I116" t="s">
        <v>143</v>
      </c>
      <c r="J116">
        <v>0.751653638</v>
      </c>
      <c r="K116">
        <v>124767</v>
      </c>
      <c r="L116">
        <v>389812.1</v>
      </c>
      <c r="M116">
        <v>280517.46</v>
      </c>
      <c r="N116">
        <v>3.72</v>
      </c>
      <c r="O116">
        <v>464133.24</v>
      </c>
      <c r="P116">
        <v>348867.44</v>
      </c>
      <c r="Q116">
        <v>0</v>
      </c>
      <c r="R116">
        <v>0</v>
      </c>
      <c r="S116">
        <v>0.363</v>
      </c>
      <c r="T116" t="s">
        <v>25</v>
      </c>
    </row>
    <row r="117" spans="1:20" ht="15">
      <c r="A117" t="s">
        <v>19</v>
      </c>
      <c r="B117" t="s">
        <v>20</v>
      </c>
      <c r="C117" t="str">
        <f t="shared" si="3"/>
        <v>30-Apr-21</v>
      </c>
      <c r="D117" t="s">
        <v>21</v>
      </c>
      <c r="E117" t="s">
        <v>22</v>
      </c>
      <c r="F117" t="str">
        <f>"6197928"</f>
        <v>6197928</v>
      </c>
      <c r="G117" t="s">
        <v>146</v>
      </c>
      <c r="I117" t="s">
        <v>143</v>
      </c>
      <c r="J117">
        <v>0.751653638</v>
      </c>
      <c r="K117">
        <v>23700</v>
      </c>
      <c r="L117">
        <v>208102.11</v>
      </c>
      <c r="M117">
        <v>151118.94</v>
      </c>
      <c r="N117">
        <v>7.89</v>
      </c>
      <c r="O117">
        <v>186993</v>
      </c>
      <c r="P117">
        <v>140553.97</v>
      </c>
      <c r="Q117">
        <v>0</v>
      </c>
      <c r="R117">
        <v>0</v>
      </c>
      <c r="S117">
        <v>0.146</v>
      </c>
      <c r="T117" t="s">
        <v>25</v>
      </c>
    </row>
    <row r="118" spans="1:20" ht="15">
      <c r="A118" t="s">
        <v>19</v>
      </c>
      <c r="B118" t="s">
        <v>20</v>
      </c>
      <c r="C118" t="str">
        <f t="shared" si="3"/>
        <v>30-Apr-21</v>
      </c>
      <c r="D118" t="s">
        <v>21</v>
      </c>
      <c r="E118" t="s">
        <v>22</v>
      </c>
      <c r="F118" t="str">
        <f>"6175203"</f>
        <v>6175203</v>
      </c>
      <c r="G118" t="s">
        <v>147</v>
      </c>
      <c r="I118" t="s">
        <v>143</v>
      </c>
      <c r="J118">
        <v>0.751653638</v>
      </c>
      <c r="K118">
        <v>85581</v>
      </c>
      <c r="L118">
        <v>1697368.81</v>
      </c>
      <c r="M118">
        <v>1224629.48</v>
      </c>
      <c r="N118">
        <v>29.91</v>
      </c>
      <c r="O118">
        <v>2559727.71</v>
      </c>
      <c r="P118">
        <v>1924028.65</v>
      </c>
      <c r="Q118">
        <v>15404.58</v>
      </c>
      <c r="R118">
        <v>11578.91</v>
      </c>
      <c r="S118">
        <v>2.016</v>
      </c>
      <c r="T118" t="s">
        <v>25</v>
      </c>
    </row>
    <row r="119" spans="1:20" ht="15">
      <c r="A119" t="s">
        <v>19</v>
      </c>
      <c r="B119" t="s">
        <v>20</v>
      </c>
      <c r="C119" t="str">
        <f t="shared" si="3"/>
        <v>30-Apr-21</v>
      </c>
      <c r="D119" t="s">
        <v>21</v>
      </c>
      <c r="E119" t="s">
        <v>22</v>
      </c>
      <c r="F119" t="str">
        <f>"BDRTVP2"</f>
        <v>BDRTVP2</v>
      </c>
      <c r="G119" t="s">
        <v>148</v>
      </c>
      <c r="I119" t="s">
        <v>143</v>
      </c>
      <c r="J119">
        <v>0.751653638</v>
      </c>
      <c r="K119">
        <v>301900</v>
      </c>
      <c r="L119">
        <v>277549.09</v>
      </c>
      <c r="M119">
        <v>200954.21</v>
      </c>
      <c r="N119">
        <v>0.865</v>
      </c>
      <c r="O119">
        <v>261143.5</v>
      </c>
      <c r="P119">
        <v>196289.46</v>
      </c>
      <c r="Q119">
        <v>3019</v>
      </c>
      <c r="R119">
        <v>2269.24</v>
      </c>
      <c r="S119">
        <v>0.207</v>
      </c>
      <c r="T119" t="s">
        <v>25</v>
      </c>
    </row>
    <row r="120" spans="1:20" ht="15">
      <c r="A120" t="s">
        <v>19</v>
      </c>
      <c r="B120" t="s">
        <v>20</v>
      </c>
      <c r="C120" t="str">
        <f t="shared" si="3"/>
        <v>30-Apr-21</v>
      </c>
      <c r="D120" t="s">
        <v>21</v>
      </c>
      <c r="E120" t="s">
        <v>22</v>
      </c>
      <c r="F120" t="str">
        <f>"B1VQ5C0"</f>
        <v>B1VQ5C0</v>
      </c>
      <c r="G120" t="s">
        <v>149</v>
      </c>
      <c r="I120" t="s">
        <v>143</v>
      </c>
      <c r="J120">
        <v>0.751653638</v>
      </c>
      <c r="K120">
        <v>71300</v>
      </c>
      <c r="L120">
        <v>473702.71</v>
      </c>
      <c r="M120">
        <v>341694.72</v>
      </c>
      <c r="N120">
        <v>5.42</v>
      </c>
      <c r="O120">
        <v>386446</v>
      </c>
      <c r="P120">
        <v>290473.54</v>
      </c>
      <c r="Q120">
        <v>4991</v>
      </c>
      <c r="R120">
        <v>3751.5</v>
      </c>
      <c r="S120">
        <v>0.306</v>
      </c>
      <c r="T120" t="s">
        <v>25</v>
      </c>
    </row>
    <row r="121" spans="1:20" ht="15">
      <c r="A121" t="s">
        <v>19</v>
      </c>
      <c r="B121" t="s">
        <v>20</v>
      </c>
      <c r="C121" t="str">
        <f t="shared" si="3"/>
        <v>30-Apr-21</v>
      </c>
      <c r="D121" t="s">
        <v>21</v>
      </c>
      <c r="E121" t="s">
        <v>22</v>
      </c>
      <c r="F121" t="str">
        <f>"B5143W8"</f>
        <v>B5143W8</v>
      </c>
      <c r="G121" t="s">
        <v>150</v>
      </c>
      <c r="I121" t="s">
        <v>143</v>
      </c>
      <c r="J121">
        <v>0.751653638</v>
      </c>
      <c r="K121">
        <v>109000</v>
      </c>
      <c r="L121">
        <v>260246.5</v>
      </c>
      <c r="M121">
        <v>190685.42</v>
      </c>
      <c r="N121">
        <v>2.19</v>
      </c>
      <c r="O121">
        <v>238710</v>
      </c>
      <c r="P121">
        <v>179427.24</v>
      </c>
      <c r="Q121">
        <v>0</v>
      </c>
      <c r="R121">
        <v>0</v>
      </c>
      <c r="S121">
        <v>0.187</v>
      </c>
      <c r="T121" t="s">
        <v>25</v>
      </c>
    </row>
    <row r="122" spans="1:20" ht="15">
      <c r="A122" t="s">
        <v>19</v>
      </c>
      <c r="B122" t="s">
        <v>20</v>
      </c>
      <c r="C122" t="str">
        <f t="shared" si="3"/>
        <v>30-Apr-21</v>
      </c>
      <c r="D122" t="s">
        <v>21</v>
      </c>
      <c r="E122" t="s">
        <v>22</v>
      </c>
      <c r="F122" t="str">
        <f>"B0D6P43"</f>
        <v>B0D6P43</v>
      </c>
      <c r="G122" t="s">
        <v>151</v>
      </c>
      <c r="I122" t="s">
        <v>143</v>
      </c>
      <c r="J122">
        <v>0.751653638</v>
      </c>
      <c r="K122">
        <v>136869</v>
      </c>
      <c r="L122">
        <v>276738.89</v>
      </c>
      <c r="M122">
        <v>196874.47</v>
      </c>
      <c r="N122">
        <v>1.99</v>
      </c>
      <c r="O122">
        <v>272369.31</v>
      </c>
      <c r="P122">
        <v>204727.38</v>
      </c>
      <c r="Q122">
        <v>2957.74</v>
      </c>
      <c r="R122">
        <v>2223.2</v>
      </c>
      <c r="S122">
        <v>0.216</v>
      </c>
      <c r="T122" t="s">
        <v>25</v>
      </c>
    </row>
    <row r="123" spans="1:20" ht="15">
      <c r="A123" t="s">
        <v>19</v>
      </c>
      <c r="B123" t="s">
        <v>20</v>
      </c>
      <c r="C123" t="str">
        <f t="shared" si="3"/>
        <v>30-Apr-21</v>
      </c>
      <c r="D123" t="s">
        <v>21</v>
      </c>
      <c r="E123" t="s">
        <v>22</v>
      </c>
      <c r="F123" t="str">
        <f>"B0F9V20"</f>
        <v>B0F9V20</v>
      </c>
      <c r="G123" t="s">
        <v>152</v>
      </c>
      <c r="I123" t="s">
        <v>143</v>
      </c>
      <c r="J123">
        <v>0.751653638</v>
      </c>
      <c r="K123">
        <v>157884</v>
      </c>
      <c r="L123">
        <v>1533470.88</v>
      </c>
      <c r="M123">
        <v>1107438.46</v>
      </c>
      <c r="N123">
        <v>12.2</v>
      </c>
      <c r="O123">
        <v>1926184.8</v>
      </c>
      <c r="P123">
        <v>1447823.81</v>
      </c>
      <c r="Q123">
        <v>0</v>
      </c>
      <c r="R123">
        <v>0</v>
      </c>
      <c r="S123">
        <v>1.508</v>
      </c>
      <c r="T123" t="s">
        <v>25</v>
      </c>
    </row>
    <row r="124" spans="1:20" ht="15">
      <c r="A124" t="s">
        <v>19</v>
      </c>
      <c r="B124" t="s">
        <v>20</v>
      </c>
      <c r="C124" t="str">
        <f t="shared" si="3"/>
        <v>30-Apr-21</v>
      </c>
      <c r="D124" t="s">
        <v>21</v>
      </c>
      <c r="E124" t="s">
        <v>22</v>
      </c>
      <c r="F124" t="str">
        <f>"6811734"</f>
        <v>6811734</v>
      </c>
      <c r="G124" t="s">
        <v>153</v>
      </c>
      <c r="I124" t="s">
        <v>143</v>
      </c>
      <c r="J124">
        <v>0.751653638</v>
      </c>
      <c r="K124">
        <v>63849</v>
      </c>
      <c r="L124">
        <v>384579.78</v>
      </c>
      <c r="M124">
        <v>273508.83</v>
      </c>
      <c r="N124">
        <v>5.06</v>
      </c>
      <c r="O124">
        <v>323075.94</v>
      </c>
      <c r="P124">
        <v>242841.21</v>
      </c>
      <c r="Q124">
        <v>0</v>
      </c>
      <c r="R124">
        <v>0</v>
      </c>
      <c r="S124">
        <v>0.253</v>
      </c>
      <c r="T124" t="s">
        <v>25</v>
      </c>
    </row>
    <row r="125" spans="1:20" ht="15">
      <c r="A125" t="s">
        <v>19</v>
      </c>
      <c r="B125" t="s">
        <v>20</v>
      </c>
      <c r="C125" t="str">
        <f t="shared" si="3"/>
        <v>30-Apr-21</v>
      </c>
      <c r="D125" t="s">
        <v>21</v>
      </c>
      <c r="E125" t="s">
        <v>22</v>
      </c>
      <c r="F125" t="str">
        <f>"6303866"</f>
        <v>6303866</v>
      </c>
      <c r="G125" t="s">
        <v>154</v>
      </c>
      <c r="I125" t="s">
        <v>143</v>
      </c>
      <c r="J125">
        <v>0.751653638</v>
      </c>
      <c r="K125">
        <v>39100</v>
      </c>
      <c r="L125">
        <v>291764.44</v>
      </c>
      <c r="M125">
        <v>209780.47</v>
      </c>
      <c r="N125">
        <v>10.45</v>
      </c>
      <c r="O125">
        <v>408595</v>
      </c>
      <c r="P125">
        <v>307121.92</v>
      </c>
      <c r="Q125">
        <v>0</v>
      </c>
      <c r="R125">
        <v>0</v>
      </c>
      <c r="S125">
        <v>0.32</v>
      </c>
      <c r="T125" t="s">
        <v>25</v>
      </c>
    </row>
    <row r="126" spans="1:20" ht="15">
      <c r="A126" t="s">
        <v>19</v>
      </c>
      <c r="B126" t="s">
        <v>20</v>
      </c>
      <c r="C126" t="str">
        <f t="shared" si="3"/>
        <v>30-Apr-21</v>
      </c>
      <c r="D126" t="s">
        <v>21</v>
      </c>
      <c r="E126" t="s">
        <v>22</v>
      </c>
      <c r="F126" t="str">
        <f>"6043214"</f>
        <v>6043214</v>
      </c>
      <c r="G126" t="s">
        <v>155</v>
      </c>
      <c r="I126" t="s">
        <v>143</v>
      </c>
      <c r="J126">
        <v>0.751653638</v>
      </c>
      <c r="K126">
        <v>76600</v>
      </c>
      <c r="L126">
        <v>248795.48</v>
      </c>
      <c r="M126">
        <v>179126.73</v>
      </c>
      <c r="N126">
        <v>3.86</v>
      </c>
      <c r="O126">
        <v>295676</v>
      </c>
      <c r="P126">
        <v>222245.94</v>
      </c>
      <c r="Q126">
        <v>7660</v>
      </c>
      <c r="R126">
        <v>5757.67</v>
      </c>
      <c r="S126">
        <v>0.237</v>
      </c>
      <c r="T126" t="s">
        <v>25</v>
      </c>
    </row>
    <row r="127" spans="1:20" ht="15">
      <c r="A127" t="s">
        <v>19</v>
      </c>
      <c r="B127" t="s">
        <v>20</v>
      </c>
      <c r="C127" t="str">
        <f t="shared" si="3"/>
        <v>30-Apr-21</v>
      </c>
      <c r="D127" t="s">
        <v>21</v>
      </c>
      <c r="E127" t="s">
        <v>22</v>
      </c>
      <c r="F127" t="str">
        <f>"B02PY22"</f>
        <v>B02PY22</v>
      </c>
      <c r="G127" t="s">
        <v>156</v>
      </c>
      <c r="I127" t="s">
        <v>143</v>
      </c>
      <c r="J127">
        <v>0.751653638</v>
      </c>
      <c r="K127">
        <v>388500</v>
      </c>
      <c r="L127">
        <v>1369917.16</v>
      </c>
      <c r="M127">
        <v>984055.61</v>
      </c>
      <c r="N127">
        <v>2.5</v>
      </c>
      <c r="O127">
        <v>971250</v>
      </c>
      <c r="P127">
        <v>730043.6</v>
      </c>
      <c r="Q127">
        <v>0</v>
      </c>
      <c r="R127">
        <v>0</v>
      </c>
      <c r="S127">
        <v>0.76</v>
      </c>
      <c r="T127" t="s">
        <v>25</v>
      </c>
    </row>
    <row r="128" spans="1:20" ht="15">
      <c r="A128" t="s">
        <v>19</v>
      </c>
      <c r="B128" t="s">
        <v>20</v>
      </c>
      <c r="C128" t="str">
        <f t="shared" si="3"/>
        <v>30-Apr-21</v>
      </c>
      <c r="D128" t="s">
        <v>21</v>
      </c>
      <c r="E128" t="s">
        <v>22</v>
      </c>
      <c r="F128" t="str">
        <f>"B04PZ72"</f>
        <v>B04PZ72</v>
      </c>
      <c r="G128" t="s">
        <v>157</v>
      </c>
      <c r="I128" t="s">
        <v>143</v>
      </c>
      <c r="J128">
        <v>0.751653638</v>
      </c>
      <c r="K128">
        <v>110200</v>
      </c>
      <c r="L128">
        <v>182475.65</v>
      </c>
      <c r="M128">
        <v>133297.19</v>
      </c>
      <c r="N128">
        <v>1.53</v>
      </c>
      <c r="O128">
        <v>168606</v>
      </c>
      <c r="P128">
        <v>126733.31</v>
      </c>
      <c r="Q128">
        <v>2253.59</v>
      </c>
      <c r="R128">
        <v>1693.91</v>
      </c>
      <c r="S128">
        <v>0.134</v>
      </c>
      <c r="T128" t="s">
        <v>25</v>
      </c>
    </row>
    <row r="129" spans="1:20" ht="15">
      <c r="A129" t="s">
        <v>19</v>
      </c>
      <c r="B129" t="s">
        <v>20</v>
      </c>
      <c r="C129" t="str">
        <f t="shared" si="3"/>
        <v>30-Apr-21</v>
      </c>
      <c r="D129" t="s">
        <v>21</v>
      </c>
      <c r="E129" t="s">
        <v>22</v>
      </c>
      <c r="F129" t="str">
        <f>"6916844"</f>
        <v>6916844</v>
      </c>
      <c r="G129" t="s">
        <v>158</v>
      </c>
      <c r="I129" t="s">
        <v>143</v>
      </c>
      <c r="J129">
        <v>0.751653638</v>
      </c>
      <c r="K129">
        <v>22820</v>
      </c>
      <c r="L129">
        <v>146747.02</v>
      </c>
      <c r="M129">
        <v>105579.03</v>
      </c>
      <c r="N129">
        <v>7.7</v>
      </c>
      <c r="O129">
        <v>175714</v>
      </c>
      <c r="P129">
        <v>132076.07</v>
      </c>
      <c r="Q129">
        <v>3423</v>
      </c>
      <c r="R129">
        <v>2572.91</v>
      </c>
      <c r="S129">
        <v>0.14</v>
      </c>
      <c r="T129" t="s">
        <v>25</v>
      </c>
    </row>
    <row r="130" spans="1:20" ht="15">
      <c r="A130" t="s">
        <v>19</v>
      </c>
      <c r="B130" t="s">
        <v>20</v>
      </c>
      <c r="C130" t="str">
        <f aca="true" t="shared" si="4" ref="C130:C140">"30-Apr-21"</f>
        <v>30-Apr-21</v>
      </c>
      <c r="D130" t="s">
        <v>21</v>
      </c>
      <c r="E130" t="s">
        <v>22</v>
      </c>
      <c r="F130" t="str">
        <f>"6916781"</f>
        <v>6916781</v>
      </c>
      <c r="G130" t="s">
        <v>159</v>
      </c>
      <c r="I130" t="s">
        <v>143</v>
      </c>
      <c r="J130">
        <v>0.751653638</v>
      </c>
      <c r="K130">
        <v>56947</v>
      </c>
      <c r="L130">
        <v>1241756.74</v>
      </c>
      <c r="M130">
        <v>895745.28</v>
      </c>
      <c r="N130">
        <v>26.59</v>
      </c>
      <c r="O130">
        <v>1514220.73</v>
      </c>
      <c r="P130">
        <v>1138169.52</v>
      </c>
      <c r="Q130">
        <v>0</v>
      </c>
      <c r="R130">
        <v>0</v>
      </c>
      <c r="S130">
        <v>1.185</v>
      </c>
      <c r="T130" t="s">
        <v>25</v>
      </c>
    </row>
    <row r="131" spans="1:20" ht="15">
      <c r="A131" t="s">
        <v>19</v>
      </c>
      <c r="B131" t="s">
        <v>20</v>
      </c>
      <c r="C131" t="str">
        <f t="shared" si="4"/>
        <v>30-Apr-21</v>
      </c>
      <c r="D131" t="s">
        <v>21</v>
      </c>
      <c r="E131" t="s">
        <v>22</v>
      </c>
      <c r="F131" t="str">
        <f>"6927374"</f>
        <v>6927374</v>
      </c>
      <c r="G131" t="s">
        <v>160</v>
      </c>
      <c r="I131" t="s">
        <v>143</v>
      </c>
      <c r="J131">
        <v>0.751653638</v>
      </c>
      <c r="K131">
        <v>12600</v>
      </c>
      <c r="L131">
        <v>243933.94</v>
      </c>
      <c r="M131">
        <v>181421.94</v>
      </c>
      <c r="N131">
        <v>20.15</v>
      </c>
      <c r="O131">
        <v>253890</v>
      </c>
      <c r="P131">
        <v>190837.34</v>
      </c>
      <c r="Q131">
        <v>0</v>
      </c>
      <c r="R131">
        <v>0</v>
      </c>
      <c r="S131">
        <v>0.199</v>
      </c>
      <c r="T131" t="s">
        <v>25</v>
      </c>
    </row>
    <row r="132" spans="1:20" ht="15">
      <c r="A132" t="s">
        <v>19</v>
      </c>
      <c r="B132" t="s">
        <v>20</v>
      </c>
      <c r="C132" t="str">
        <f t="shared" si="4"/>
        <v>30-Apr-21</v>
      </c>
      <c r="D132" t="s">
        <v>21</v>
      </c>
      <c r="E132" t="s">
        <v>22</v>
      </c>
      <c r="F132" t="str">
        <f>"B17KC69"</f>
        <v>B17KC69</v>
      </c>
      <c r="G132" t="s">
        <v>161</v>
      </c>
      <c r="I132" t="s">
        <v>143</v>
      </c>
      <c r="J132">
        <v>0.751653638</v>
      </c>
      <c r="K132">
        <v>90300</v>
      </c>
      <c r="L132">
        <v>296988.09</v>
      </c>
      <c r="M132">
        <v>213903.38</v>
      </c>
      <c r="N132">
        <v>5.22</v>
      </c>
      <c r="O132">
        <v>471366</v>
      </c>
      <c r="P132">
        <v>354303.97</v>
      </c>
      <c r="Q132">
        <v>13996.5</v>
      </c>
      <c r="R132">
        <v>10520.52</v>
      </c>
      <c r="S132">
        <v>0.38</v>
      </c>
      <c r="T132" t="s">
        <v>25</v>
      </c>
    </row>
    <row r="133" spans="1:20" ht="15">
      <c r="A133" t="s">
        <v>19</v>
      </c>
      <c r="B133" t="s">
        <v>20</v>
      </c>
      <c r="C133" t="str">
        <f t="shared" si="4"/>
        <v>30-Apr-21</v>
      </c>
      <c r="D133" t="s">
        <v>21</v>
      </c>
      <c r="E133" t="s">
        <v>92</v>
      </c>
      <c r="I133" t="s">
        <v>143</v>
      </c>
      <c r="J133">
        <v>0.751653638</v>
      </c>
      <c r="K133">
        <v>0</v>
      </c>
      <c r="L133">
        <v>24411.22</v>
      </c>
      <c r="M133">
        <v>18354.61</v>
      </c>
      <c r="N133">
        <v>0</v>
      </c>
      <c r="O133">
        <v>24411.22</v>
      </c>
      <c r="P133">
        <v>18348.78</v>
      </c>
      <c r="Q133">
        <v>0</v>
      </c>
      <c r="R133">
        <v>0</v>
      </c>
      <c r="S133">
        <v>0.019</v>
      </c>
      <c r="T133" t="s">
        <v>162</v>
      </c>
    </row>
    <row r="134" spans="1:20" ht="15">
      <c r="A134" t="s">
        <v>19</v>
      </c>
      <c r="B134" t="s">
        <v>20</v>
      </c>
      <c r="C134" t="str">
        <f t="shared" si="4"/>
        <v>30-Apr-21</v>
      </c>
      <c r="D134" t="s">
        <v>21</v>
      </c>
      <c r="E134" t="s">
        <v>22</v>
      </c>
      <c r="F134" t="str">
        <f>"36118L106"</f>
        <v>36118L106</v>
      </c>
      <c r="G134" t="s">
        <v>163</v>
      </c>
      <c r="I134" t="s">
        <v>21</v>
      </c>
      <c r="J134">
        <v>1</v>
      </c>
      <c r="K134">
        <v>260</v>
      </c>
      <c r="L134">
        <v>36144.06</v>
      </c>
      <c r="M134">
        <v>36144.06</v>
      </c>
      <c r="N134">
        <v>148.78</v>
      </c>
      <c r="O134">
        <v>38682.8</v>
      </c>
      <c r="P134">
        <v>38682.8</v>
      </c>
      <c r="Q134">
        <v>0</v>
      </c>
      <c r="R134">
        <v>0</v>
      </c>
      <c r="S134">
        <v>0.04</v>
      </c>
      <c r="T134" t="s">
        <v>25</v>
      </c>
    </row>
    <row r="135" spans="1:20" ht="15">
      <c r="A135" t="s">
        <v>19</v>
      </c>
      <c r="B135" t="s">
        <v>20</v>
      </c>
      <c r="C135" t="str">
        <f t="shared" si="4"/>
        <v>30-Apr-21</v>
      </c>
      <c r="D135" t="s">
        <v>21</v>
      </c>
      <c r="E135" t="s">
        <v>22</v>
      </c>
      <c r="F135" t="str">
        <f>"6434915"</f>
        <v>6434915</v>
      </c>
      <c r="G135" t="s">
        <v>164</v>
      </c>
      <c r="I135" t="s">
        <v>21</v>
      </c>
      <c r="J135">
        <v>1</v>
      </c>
      <c r="K135">
        <v>52400</v>
      </c>
      <c r="L135">
        <v>351957.32</v>
      </c>
      <c r="M135">
        <v>351957.32</v>
      </c>
      <c r="N135">
        <v>4.95</v>
      </c>
      <c r="O135">
        <v>259380</v>
      </c>
      <c r="P135">
        <v>259380</v>
      </c>
      <c r="Q135">
        <v>8384</v>
      </c>
      <c r="R135">
        <v>8384</v>
      </c>
      <c r="S135">
        <v>0.279</v>
      </c>
      <c r="T135" t="s">
        <v>25</v>
      </c>
    </row>
    <row r="136" spans="1:20" ht="15">
      <c r="A136" t="s">
        <v>19</v>
      </c>
      <c r="B136" t="s">
        <v>20</v>
      </c>
      <c r="C136" t="str">
        <f t="shared" si="4"/>
        <v>30-Apr-21</v>
      </c>
      <c r="D136" t="s">
        <v>21</v>
      </c>
      <c r="E136" t="s">
        <v>22</v>
      </c>
      <c r="F136" t="str">
        <f>"6472119"</f>
        <v>6472119</v>
      </c>
      <c r="G136" t="s">
        <v>165</v>
      </c>
      <c r="I136" t="s">
        <v>21</v>
      </c>
      <c r="J136">
        <v>1</v>
      </c>
      <c r="K136">
        <v>10470</v>
      </c>
      <c r="L136">
        <v>611668.98</v>
      </c>
      <c r="M136">
        <v>611668.98</v>
      </c>
      <c r="N136">
        <v>67.24</v>
      </c>
      <c r="O136">
        <v>704002.8</v>
      </c>
      <c r="P136">
        <v>704002.8</v>
      </c>
      <c r="Q136">
        <v>13401.6</v>
      </c>
      <c r="R136">
        <v>13401.6</v>
      </c>
      <c r="S136">
        <v>0.747</v>
      </c>
      <c r="T136" t="s">
        <v>25</v>
      </c>
    </row>
    <row r="137" spans="1:20" ht="15">
      <c r="A137" t="s">
        <v>19</v>
      </c>
      <c r="B137" t="s">
        <v>20</v>
      </c>
      <c r="C137" t="str">
        <f t="shared" si="4"/>
        <v>30-Apr-21</v>
      </c>
      <c r="D137" t="s">
        <v>21</v>
      </c>
      <c r="E137" t="s">
        <v>22</v>
      </c>
      <c r="F137" t="str">
        <f>"585464100"</f>
        <v>585464100</v>
      </c>
      <c r="G137" t="s">
        <v>166</v>
      </c>
      <c r="I137" t="s">
        <v>21</v>
      </c>
      <c r="J137">
        <v>1</v>
      </c>
      <c r="K137">
        <v>9549</v>
      </c>
      <c r="L137">
        <v>186126.46</v>
      </c>
      <c r="M137">
        <v>186126.46</v>
      </c>
      <c r="N137">
        <v>19.29</v>
      </c>
      <c r="O137">
        <v>184200.21</v>
      </c>
      <c r="P137">
        <v>184200.21</v>
      </c>
      <c r="Q137">
        <v>0</v>
      </c>
      <c r="R137">
        <v>0</v>
      </c>
      <c r="S137">
        <v>0.192</v>
      </c>
      <c r="T137" t="s">
        <v>25</v>
      </c>
    </row>
    <row r="138" spans="1:20" ht="15">
      <c r="A138" t="s">
        <v>19</v>
      </c>
      <c r="B138" t="s">
        <v>20</v>
      </c>
      <c r="C138" t="str">
        <f t="shared" si="4"/>
        <v>30-Apr-21</v>
      </c>
      <c r="D138" t="s">
        <v>21</v>
      </c>
      <c r="E138" t="s">
        <v>22</v>
      </c>
      <c r="F138" t="str">
        <f>"81141R100"</f>
        <v>81141R100</v>
      </c>
      <c r="G138" t="s">
        <v>167</v>
      </c>
      <c r="I138" t="s">
        <v>21</v>
      </c>
      <c r="J138">
        <v>1</v>
      </c>
      <c r="K138">
        <v>180</v>
      </c>
      <c r="L138">
        <v>46354.36</v>
      </c>
      <c r="M138">
        <v>46354.36</v>
      </c>
      <c r="N138">
        <v>252.54</v>
      </c>
      <c r="O138">
        <v>45457.2</v>
      </c>
      <c r="P138">
        <v>45457.2</v>
      </c>
      <c r="Q138">
        <v>0</v>
      </c>
      <c r="R138">
        <v>0</v>
      </c>
      <c r="S138">
        <v>0.047</v>
      </c>
      <c r="T138" t="s">
        <v>25</v>
      </c>
    </row>
    <row r="139" spans="1:20" ht="15">
      <c r="A139" t="s">
        <v>19</v>
      </c>
      <c r="B139" t="s">
        <v>20</v>
      </c>
      <c r="C139" t="str">
        <f t="shared" si="4"/>
        <v>30-Apr-21</v>
      </c>
      <c r="D139" t="s">
        <v>21</v>
      </c>
      <c r="E139" t="s">
        <v>92</v>
      </c>
      <c r="I139" t="s">
        <v>21</v>
      </c>
      <c r="J139">
        <v>1</v>
      </c>
      <c r="K139">
        <v>0</v>
      </c>
      <c r="L139">
        <v>299550.27</v>
      </c>
      <c r="M139">
        <v>299550.27</v>
      </c>
      <c r="N139">
        <v>0</v>
      </c>
      <c r="O139">
        <v>299550.27</v>
      </c>
      <c r="P139">
        <v>299550.27</v>
      </c>
      <c r="Q139">
        <v>0</v>
      </c>
      <c r="R139">
        <v>0</v>
      </c>
      <c r="S139">
        <v>0.312</v>
      </c>
      <c r="T139" t="s">
        <v>168</v>
      </c>
    </row>
    <row r="140" spans="1:20" ht="15">
      <c r="A140" t="s">
        <v>19</v>
      </c>
      <c r="B140" t="s">
        <v>20</v>
      </c>
      <c r="C140" t="str">
        <f t="shared" si="4"/>
        <v>30-Apr-21</v>
      </c>
      <c r="D140" t="s">
        <v>21</v>
      </c>
      <c r="E140" t="s">
        <v>169</v>
      </c>
      <c r="I140" t="s">
        <v>21</v>
      </c>
      <c r="J140">
        <v>1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Sundara, Hari</cp:lastModifiedBy>
  <dcterms:created xsi:type="dcterms:W3CDTF">2021-05-04T11:19:45Z</dcterms:created>
  <dcterms:modified xsi:type="dcterms:W3CDTF">2021-05-04T11:19:45Z</dcterms:modified>
  <cp:category/>
  <cp:version/>
  <cp:contentType/>
  <cp:contentStatus/>
</cp:coreProperties>
</file>